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a_o\Downloads\"/>
    </mc:Choice>
  </mc:AlternateContent>
  <xr:revisionPtr revIDLastSave="0" documentId="13_ncr:1_{FD9BFB6C-8246-4A08-9CB9-60D2AD5C03A8}" xr6:coauthVersionLast="47" xr6:coauthVersionMax="47" xr10:uidLastSave="{00000000-0000-0000-0000-000000000000}"/>
  <bookViews>
    <workbookView xWindow="-120" yWindow="-120" windowWidth="38640" windowHeight="21120" tabRatio="621" firstSheet="1" activeTab="11" xr2:uid="{00000000-000D-0000-FFFF-FFFF00000000}"/>
  </bookViews>
  <sheets>
    <sheet name="Toplam Ders saatleri_Osman" sheetId="5" state="hidden" r:id="rId1"/>
    <sheet name="Toplam Ders saatleri_SKT" sheetId="45" r:id="rId2"/>
    <sheet name="1.Kurul" sheetId="35" state="hidden" r:id="rId3"/>
    <sheet name="Sayfa1" sheetId="51" state="hidden" r:id="rId4"/>
    <sheet name="1.Kurul_SKT" sheetId="39" r:id="rId5"/>
    <sheet name="2.Kurul" sheetId="36" state="hidden" r:id="rId6"/>
    <sheet name="Ders saatleri_SKT" sheetId="48" state="hidden" r:id="rId7"/>
    <sheet name="2.Kurul_SKT" sheetId="41" r:id="rId8"/>
    <sheet name="3. Kurul" sheetId="37" state="hidden" r:id="rId9"/>
    <sheet name="3. Kurul_SKT(1)" sheetId="42" state="hidden" r:id="rId10"/>
    <sheet name="4. Kurul" sheetId="43" state="hidden" r:id="rId11"/>
    <sheet name="3. Kurul_SKT" sheetId="50" r:id="rId12"/>
    <sheet name="3. Kurul_SKT_221025" sheetId="46" state="hidden" r:id="rId13"/>
    <sheet name="4. Kurul_SKT" sheetId="38" r:id="rId14"/>
    <sheet name="4. Kurul_SKT (2)" sheetId="44" state="hidden" r:id="rId15"/>
    <sheet name="Mikrobiyoloji 3" sheetId="25" state="hidden" r:id="rId16"/>
    <sheet name="Biyoistatistik 1,2,3,4" sheetId="18" state="hidden" r:id="rId17"/>
    <sheet name="Anatomi 2,3,4" sheetId="27" state="hidden" r:id="rId18"/>
    <sheet name="Tıbbi Genetik 4" sheetId="19" state="hidden" r:id="rId19"/>
    <sheet name="Histoloji 3,4 " sheetId="34" state="hidden" r:id="rId20"/>
    <sheet name="Biyofizik 1,2,3,4" sheetId="28" state="hidden" r:id="rId21"/>
    <sheet name="Tıp Tarihi Etik 1,4" sheetId="31" state="hidden" r:id="rId22"/>
    <sheet name="Fizyoloji 2,3,4" sheetId="20" state="hidden" r:id="rId23"/>
    <sheet name="Klinik beceriler1,2,3,4" sheetId="21" state="hidden" r:id="rId24"/>
    <sheet name="Biyokimya 1,2,3,4-" sheetId="32" state="hidden" r:id="rId25"/>
    <sheet name="Halk Sağlığı 1,2" sheetId="24" state="hidden" r:id="rId26"/>
    <sheet name="Tıbbi cihaz 2" sheetId="30" state="hidden" r:id="rId27"/>
    <sheet name="Biyoloji 1,2" sheetId="23" state="hidden" r:id="rId28"/>
    <sheet name="Davranış Bilimleri 1,2" sheetId="29" state="hidden" r:id="rId29"/>
  </sheets>
  <definedNames>
    <definedName name="_xlnm._FilterDatabase" localSheetId="2" hidden="1">'1.Kurul'!$A$39:$F$453</definedName>
    <definedName name="_xlnm._FilterDatabase" localSheetId="4" hidden="1">'1.Kurul_SKT'!$A$37:$F$451</definedName>
    <definedName name="_xlnm._FilterDatabase" localSheetId="5" hidden="1">'2.Kurul'!$A$33:$R$395</definedName>
    <definedName name="_xlnm._FilterDatabase" localSheetId="7" hidden="1">'2.Kurul_SKT'!$A$35:$F$397</definedName>
    <definedName name="_xlnm._FilterDatabase" localSheetId="8" hidden="1">'3. Kurul'!$A$34:$F$448</definedName>
    <definedName name="_xlnm._FilterDatabase" localSheetId="11" hidden="1">'3. Kurul_SKT'!$A$36:$F$513</definedName>
    <definedName name="_xlnm._FilterDatabase" localSheetId="9" hidden="1">'3. Kurul_SKT(1)'!$A$37:$F$37</definedName>
    <definedName name="_xlnm._FilterDatabase" localSheetId="12" hidden="1">'3. Kurul_SKT_221025'!$A$37:$F$503</definedName>
    <definedName name="_xlnm._FilterDatabase" localSheetId="10" hidden="1">'4. Kurul'!$C$1:$C$498</definedName>
    <definedName name="_xlnm._FilterDatabase" localSheetId="13" hidden="1">'4. Kurul_SKT'!$A$35:$F$35</definedName>
    <definedName name="_xlnm._FilterDatabase" localSheetId="14" hidden="1">'4. Kurul_SKT (2)'!$B$1:$B$762</definedName>
    <definedName name="_xlnm._FilterDatabase" localSheetId="6"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4">'1.Kurul_SKT'!$A$36:$F$191</definedName>
    <definedName name="_xlnm.Print_Area" localSheetId="5">'2.Kurul'!$A$1:$F$343</definedName>
    <definedName name="_xlnm.Print_Area" localSheetId="7">'2.Kurul_SKT'!$A$1:$F$293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38" l="1"/>
  <c r="F11" i="51" l="1"/>
  <c r="B8" i="48"/>
  <c r="B9" i="48"/>
  <c r="B10" i="48"/>
  <c r="B15" i="48"/>
  <c r="D7" i="48"/>
  <c r="D8" i="48"/>
  <c r="D9" i="48"/>
  <c r="D11" i="48"/>
  <c r="D19" i="48"/>
  <c r="D34" i="48"/>
  <c r="D36" i="48"/>
  <c r="D37" i="48"/>
  <c r="D41" i="48"/>
  <c r="D55" i="48"/>
  <c r="D56" i="48"/>
  <c r="D60" i="48"/>
  <c r="D61"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H7" i="48"/>
  <c r="B22" i="38"/>
  <c r="E10" i="45" s="1"/>
  <c r="B17" i="38"/>
  <c r="E17" i="45" s="1"/>
  <c r="B16" i="38"/>
  <c r="E8" i="45" s="1"/>
  <c r="B15" i="41"/>
  <c r="D44" i="48" s="1"/>
  <c r="D30" i="45"/>
  <c r="D28" i="45"/>
  <c r="D27" i="45"/>
  <c r="D26" i="45"/>
  <c r="D25" i="45"/>
  <c r="D24" i="45"/>
  <c r="D21" i="45"/>
  <c r="D16" i="45"/>
  <c r="D13" i="45"/>
  <c r="D12" i="45"/>
  <c r="D11" i="45"/>
  <c r="B28" i="38"/>
  <c r="E21" i="45" s="1"/>
  <c r="B29" i="38"/>
  <c r="E22" i="45" s="1"/>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B31" i="50" l="1"/>
  <c r="C21" i="50" s="1"/>
  <c r="D52" i="48"/>
  <c r="D43" i="48"/>
  <c r="D26" i="48"/>
  <c r="D49" i="48"/>
  <c r="D14" i="48"/>
  <c r="D48" i="48"/>
  <c r="D40" i="48"/>
  <c r="D17" i="48"/>
  <c r="H11" i="48"/>
  <c r="H40" i="48"/>
  <c r="H41" i="48"/>
  <c r="I41" i="48" s="1"/>
  <c r="H55" i="48"/>
  <c r="I55" i="48" s="1"/>
  <c r="H16" i="48"/>
  <c r="H36" i="48"/>
  <c r="H34" i="48"/>
  <c r="H43" i="48"/>
  <c r="H14" i="48"/>
  <c r="H17" i="48"/>
  <c r="H26" i="48"/>
  <c r="H37" i="48"/>
  <c r="H44" i="48"/>
  <c r="B32" i="50"/>
  <c r="B30" i="50"/>
  <c r="F37" i="48"/>
  <c r="F56" i="48"/>
  <c r="I56" i="48" s="1"/>
  <c r="D33" i="45"/>
  <c r="F7" i="48"/>
  <c r="I7" i="48" s="1"/>
  <c r="F11" i="48"/>
  <c r="F26" i="48"/>
  <c r="F14" i="48"/>
  <c r="F16" i="48"/>
  <c r="F34" i="48"/>
  <c r="F36" i="48"/>
  <c r="F43" i="48"/>
  <c r="F40" i="48"/>
  <c r="D34" i="45"/>
  <c r="F12" i="48"/>
  <c r="I12" i="48" s="1"/>
  <c r="F29" i="48"/>
  <c r="I29" i="48" s="1"/>
  <c r="F44" i="48"/>
  <c r="F61" i="48"/>
  <c r="B40" i="48"/>
  <c r="B48" i="48"/>
  <c r="B20" i="48"/>
  <c r="C25" i="48" s="1"/>
  <c r="B52" i="48"/>
  <c r="I19"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9" i="50" s="1"/>
  <c r="C23" i="48"/>
  <c r="C22" i="48"/>
  <c r="C24" i="48"/>
  <c r="I48" i="48"/>
  <c r="F64" i="48"/>
  <c r="F63" i="48"/>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F65" i="48" l="1"/>
  <c r="B14" i="48"/>
  <c r="C15" i="48" s="1"/>
  <c r="H65" i="48"/>
  <c r="C30" i="50"/>
  <c r="D20" i="50"/>
  <c r="D25" i="50"/>
  <c r="D22" i="50"/>
  <c r="D18" i="50"/>
  <c r="C51" i="48"/>
  <c r="C50" i="48"/>
  <c r="C18" i="48"/>
  <c r="C31" i="48"/>
  <c r="C33" i="48"/>
  <c r="C32" i="48"/>
  <c r="C45" i="48"/>
  <c r="C47" i="48"/>
  <c r="C46"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C63" i="48" l="1"/>
  <c r="D32" i="50"/>
  <c r="D33" i="46"/>
  <c r="F9" i="45"/>
  <c r="B33" i="45"/>
  <c r="B35" i="45" s="1"/>
  <c r="C30" i="39"/>
  <c r="C28" i="39"/>
  <c r="C21" i="39"/>
  <c r="C26" i="39"/>
  <c r="C29" i="39"/>
  <c r="C23" i="39"/>
  <c r="C25" i="39"/>
  <c r="C19" i="39"/>
  <c r="C32" i="44"/>
  <c r="D18" i="44" s="1"/>
  <c r="C33" i="42"/>
  <c r="C32" i="42"/>
  <c r="C13" i="45"/>
  <c r="C33" i="45" s="1"/>
  <c r="C32" i="39"/>
  <c r="C33" i="39"/>
  <c r="B30" i="41"/>
  <c r="B29" i="41"/>
  <c r="C31" i="41" s="1"/>
  <c r="B26" i="36"/>
  <c r="B29" i="35"/>
  <c r="B27" i="35"/>
  <c r="B26" i="35"/>
  <c r="F7" i="5"/>
  <c r="D38" i="5"/>
  <c r="F38" i="5" s="1"/>
  <c r="B39" i="5"/>
  <c r="F39" i="5" s="1"/>
  <c r="D20" i="44" l="1"/>
  <c r="B32" i="35"/>
  <c r="D16" i="44"/>
  <c r="D28" i="44"/>
  <c r="D22" i="41"/>
  <c r="D28" i="41"/>
  <c r="D24" i="41"/>
  <c r="D18" i="41"/>
  <c r="C30" i="41"/>
  <c r="D24" i="44"/>
  <c r="D22" i="44"/>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D32" i="44" l="1"/>
  <c r="D33" i="42"/>
  <c r="E34" i="45"/>
  <c r="F34" i="45" s="1"/>
  <c r="E33" i="45"/>
  <c r="F33" i="45" s="1"/>
  <c r="F15" i="45"/>
  <c r="C35" i="45"/>
  <c r="F40" i="5"/>
  <c r="D33" i="39"/>
  <c r="C29" i="41"/>
  <c r="C23" i="35"/>
  <c r="D31" i="41" l="1"/>
  <c r="F35" i="45"/>
  <c r="E35" i="45"/>
  <c r="C29" i="36"/>
  <c r="C30" i="37"/>
  <c r="C31" i="35"/>
  <c r="D32" i="38" l="1"/>
  <c r="I8" i="48" l="1"/>
  <c r="B63" i="48"/>
  <c r="I9" i="48"/>
  <c r="B65" i="48" l="1"/>
  <c r="D63" i="48" l="1"/>
  <c r="E44" i="48" s="1"/>
  <c r="E20" i="48" l="1"/>
  <c r="I20" i="48" s="1"/>
  <c r="E30" i="48"/>
  <c r="I30" i="48" s="1"/>
  <c r="I44" i="48"/>
  <c r="E53" i="48"/>
  <c r="I53" i="48" s="1"/>
  <c r="E14" i="48"/>
  <c r="E49" i="48"/>
  <c r="I49" i="48" s="1"/>
  <c r="E26" i="48"/>
  <c r="I26" i="48" s="1"/>
  <c r="E17" i="48"/>
  <c r="I17" i="48" s="1"/>
  <c r="D65" i="48"/>
  <c r="E64" i="48" l="1"/>
  <c r="I64" i="48" s="1"/>
  <c r="I14" i="48"/>
  <c r="E63" i="48"/>
  <c r="I63" i="48" s="1"/>
  <c r="I65" i="48" l="1"/>
</calcChain>
</file>

<file path=xl/sharedStrings.xml><?xml version="1.0" encoding="utf-8"?>
<sst xmlns="http://schemas.openxmlformats.org/spreadsheetml/2006/main" count="23824" uniqueCount="3451">
  <si>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</si>
  <si>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</si>
  <si>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</si>
  <si>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</si>
  <si>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</si>
  <si>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</si>
  <si>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</si>
  <si>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</si>
  <si>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</si>
  <si>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</si>
  <si>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</si>
  <si>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</si>
  <si>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</si>
  <si>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</si>
  <si>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</si>
  <si>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</si>
  <si>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</si>
  <si>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</si>
  <si>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</si>
  <si>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</si>
  <si>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</si>
  <si>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</si>
  <si>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</si>
  <si>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</si>
  <si>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</si>
  <si>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</si>
  <si>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</si>
  <si>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</si>
  <si>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</si>
  <si>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</si>
  <si>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</si>
  <si>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</si>
  <si>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</si>
  <si>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</si>
  <si>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</si>
  <si>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</si>
  <si>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</si>
  <si>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</si>
  <si>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</si>
  <si>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</si>
  <si>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</si>
  <si>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</si>
  <si>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</si>
  <si>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</si>
  <si>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</si>
  <si>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</si>
  <si>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</si>
  <si>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</si>
  <si>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</si>
  <si>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</si>
  <si>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</si>
  <si>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</si>
  <si>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</si>
  <si>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</si>
  <si>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</si>
  <si>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</si>
  <si>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</si>
  <si>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</si>
  <si>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</si>
  <si>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</si>
  <si>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</si>
  <si>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</si>
  <si>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</si>
  <si>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</si>
  <si>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</si>
  <si>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</si>
  <si>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</si>
  <si>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</si>
  <si>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</si>
  <si>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</si>
  <si>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</si>
  <si>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</si>
  <si>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</si>
  <si>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</si>
  <si>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</si>
  <si>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</si>
  <si>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</si>
  <si>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</si>
  <si>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</si>
  <si>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</si>
  <si>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</si>
  <si>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</si>
  <si>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</si>
  <si>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</si>
  <si>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</si>
  <si>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</si>
  <si>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</si>
  <si>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</si>
  <si>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</si>
  <si>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</si>
  <si>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</si>
  <si>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</si>
  <si>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</si>
  <si>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</si>
  <si>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</si>
  <si>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</si>
  <si>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</si>
  <si>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</si>
  <si>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</si>
  <si>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</si>
  <si>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</si>
  <si>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</si>
  <si>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</si>
  <si>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</si>
  <si>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</si>
  <si>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</si>
  <si>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</si>
  <si>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</si>
  <si>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</si>
  <si>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</si>
  <si>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</si>
  <si>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</si>
  <si>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</si>
  <si>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</si>
  <si>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</si>
  <si>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</si>
  <si>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</si>
  <si>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</si>
  <si>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</si>
  <si>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</si>
  <si>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</si>
  <si>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</si>
  <si>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</si>
  <si>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</si>
  <si>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</si>
  <si>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</si>
  <si>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</si>
  <si>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</si>
  <si>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</si>
  <si>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</si>
  <si>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</si>
  <si>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</si>
  <si>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</si>
  <si>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</si>
  <si>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</si>
  <si>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</si>
  <si>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</si>
  <si>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</si>
  <si>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</si>
  <si>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</si>
  <si>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</si>
  <si>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</si>
  <si>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</si>
  <si>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</si>
  <si>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</si>
  <si>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</si>
  <si>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</si>
  <si>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</si>
  <si>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</si>
  <si>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</si>
  <si>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</si>
  <si>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</si>
  <si>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</si>
  <si>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</si>
  <si>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</si>
  <si>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</si>
  <si>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</si>
  <si>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</si>
  <si>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</si>
  <si>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</si>
  <si>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</si>
  <si>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</si>
  <si>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</si>
  <si>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</si>
  <si>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</si>
  <si>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</si>
  <si>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</si>
  <si>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</si>
  <si>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</si>
  <si>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</si>
  <si>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</si>
  <si>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</si>
  <si>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</si>
  <si>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</si>
  <si>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</si>
  <si>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</si>
  <si>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</si>
  <si>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</si>
  <si>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</si>
  <si>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</si>
  <si>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</si>
  <si>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</si>
  <si>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</si>
  <si>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</si>
  <si>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</si>
  <si>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</si>
  <si>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</si>
  <si>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</si>
  <si>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</si>
  <si>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</si>
  <si>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</si>
  <si>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</si>
  <si>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</si>
  <si>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</si>
  <si>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</si>
  <si>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</si>
  <si>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</si>
  <si>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</si>
  <si>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</si>
  <si>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</si>
  <si>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</si>
  <si>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</si>
  <si>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</si>
  <si>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</si>
  <si>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</si>
  <si>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</si>
  <si>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</si>
  <si>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</si>
  <si>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</si>
  <si>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</si>
  <si>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</si>
  <si>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</si>
  <si>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</si>
  <si>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</si>
  <si>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</si>
  <si>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</si>
  <si>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</si>
  <si>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</si>
  <si>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</si>
  <si>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</si>
  <si>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</si>
  <si>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</si>
  <si>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</si>
  <si>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</si>
  <si>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</si>
  <si>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</si>
  <si>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</si>
  <si>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</si>
  <si>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</si>
  <si>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</si>
  <si>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</si>
  <si>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</si>
  <si>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</si>
  <si>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</si>
  <si>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</si>
  <si>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</si>
  <si>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</si>
  <si>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</si>
  <si>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</si>
  <si>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</si>
  <si>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</si>
  <si>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</si>
  <si>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</si>
  <si>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</si>
  <si>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</si>
  <si>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</si>
  <si>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</si>
  <si>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</si>
  <si>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</si>
  <si>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</si>
  <si>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</si>
  <si>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</si>
  <si>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</si>
  <si>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</si>
  <si>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</si>
  <si>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</si>
  <si>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</si>
  <si>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</si>
  <si>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</si>
  <si>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</si>
  <si>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</si>
  <si>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</si>
  <si>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</si>
  <si>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</si>
  <si>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</si>
  <si>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</si>
  <si>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</si>
  <si>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</si>
  <si>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</si>
  <si>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</si>
  <si>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</si>
  <si>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</si>
  <si>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</si>
  <si>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</si>
  <si>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</si>
  <si>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</si>
  <si>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</si>
  <si>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</si>
  <si>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</si>
  <si>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</si>
  <si>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</si>
  <si>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</si>
  <si>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</si>
  <si>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</si>
  <si>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</si>
  <si>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</si>
  <si>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</si>
  <si>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</si>
  <si>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</si>
  <si>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</si>
  <si>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</si>
  <si>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</si>
  <si>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</si>
  <si>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</si>
  <si>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</si>
  <si>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</si>
  <si>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</si>
  <si>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</si>
  <si>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</si>
  <si>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</si>
  <si>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</si>
  <si>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</si>
  <si>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</si>
  <si>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</si>
  <si>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</si>
  <si>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</si>
  <si>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</si>
  <si>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</si>
  <si>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</si>
  <si>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</si>
  <si>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</si>
  <si>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</si>
  <si>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</si>
  <si>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</si>
  <si>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</si>
  <si>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</si>
  <si>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</si>
  <si>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</si>
  <si>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</si>
  <si>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</si>
  <si>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</si>
  <si>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</si>
  <si>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</si>
  <si>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</si>
  <si>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</si>
  <si>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</si>
  <si>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</si>
  <si>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</si>
  <si>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</si>
  <si>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</si>
  <si>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</si>
  <si>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</si>
  <si>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</si>
  <si>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</si>
  <si>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</si>
  <si>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</si>
  <si>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</si>
  <si>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</si>
  <si>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</si>
  <si>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</si>
  <si>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</si>
  <si>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</si>
  <si>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</si>
  <si>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</si>
  <si>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</si>
  <si>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</si>
  <si>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</si>
  <si>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</si>
  <si>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</si>
  <si>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</si>
  <si>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</si>
  <si>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</si>
  <si>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</si>
  <si>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</si>
  <si>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</si>
  <si>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</si>
  <si>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</si>
  <si>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</si>
  <si>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</si>
  <si>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</si>
  <si>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</si>
  <si>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</si>
  <si>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</si>
  <si>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</si>
  <si>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</si>
  <si>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</si>
  <si>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</si>
  <si>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</si>
  <si>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</si>
  <si>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</si>
  <si>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</si>
  <si>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</si>
  <si>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</si>
  <si>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</si>
  <si>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</si>
  <si>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</si>
  <si>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</si>
  <si>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</si>
  <si>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</si>
  <si>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</si>
  <si>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</si>
  <si>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</si>
  <si>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</si>
  <si>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</si>
  <si>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</si>
  <si>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</si>
  <si>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</si>
  <si>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</si>
  <si>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</si>
  <si>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</si>
  <si>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</si>
  <si>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</si>
  <si>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</si>
  <si>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</si>
  <si>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</si>
  <si>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</si>
  <si>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</si>
  <si>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</si>
  <si>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</si>
  <si>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</si>
  <si>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</si>
  <si>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</si>
  <si>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</si>
  <si>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</si>
  <si>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</si>
  <si>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</si>
  <si>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</si>
  <si>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</si>
  <si>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</si>
  <si>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</si>
  <si>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</si>
  <si>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</si>
  <si>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</si>
  <si>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</si>
  <si>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</si>
  <si>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</si>
  <si>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</si>
  <si>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</si>
  <si>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</si>
  <si>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</si>
  <si>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</si>
  <si>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</si>
  <si>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</si>
  <si>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</si>
  <si>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</si>
  <si>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</si>
  <si>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</si>
  <si>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</si>
  <si>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</si>
  <si>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</si>
  <si>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</si>
  <si>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</si>
  <si>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</si>
  <si>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</si>
  <si>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</si>
  <si>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</si>
  <si>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</si>
  <si>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</si>
  <si>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</si>
  <si>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</si>
  <si>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</si>
  <si>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</si>
  <si>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</si>
  <si>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</si>
  <si>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</si>
  <si>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</si>
  <si>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</si>
  <si>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</si>
  <si>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</si>
  <si>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</si>
  <si>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</si>
  <si>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</si>
  <si>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</si>
  <si>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</si>
  <si>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</si>
  <si>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</si>
  <si>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</si>
  <si>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</si>
  <si>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</si>
  <si>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</si>
  <si>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</si>
  <si>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</si>
  <si>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</si>
  <si>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</si>
  <si>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</si>
  <si>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</si>
  <si>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</si>
  <si>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</si>
  <si>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</si>
  <si>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</si>
  <si>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</si>
  <si>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</si>
  <si>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</si>
  <si>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</si>
  <si>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</si>
  <si>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</si>
  <si>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</si>
  <si>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</si>
  <si>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</si>
  <si>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</si>
  <si>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</si>
  <si>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</si>
  <si>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</si>
  <si>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</si>
  <si>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</si>
  <si>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</si>
  <si>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</si>
  <si>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</si>
  <si>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</si>
  <si>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</si>
  <si>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</si>
  <si>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</si>
  <si>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</si>
  <si>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</si>
  <si>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</si>
  <si>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</si>
  <si>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</si>
  <si>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</si>
  <si>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</si>
  <si>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</si>
  <si>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</si>
  <si>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</si>
  <si>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</si>
  <si>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</si>
  <si>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</si>
  <si>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</si>
  <si>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</si>
  <si>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</si>
  <si>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</si>
  <si>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</si>
  <si>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</si>
  <si>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</si>
  <si>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</si>
  <si>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</si>
  <si>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</si>
  <si>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</si>
  <si>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</si>
  <si>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</si>
  <si>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</si>
  <si>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</si>
  <si>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</si>
  <si>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</si>
  <si>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</si>
  <si>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</si>
  <si>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</si>
  <si>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</si>
  <si>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</si>
  <si>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</si>
  <si>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</si>
  <si>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</si>
  <si>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</si>
  <si>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</si>
  <si>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</si>
  <si>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</si>
  <si>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</si>
  <si>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</si>
  <si>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</si>
  <si>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</si>
  <si>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</si>
  <si>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</si>
  <si>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</si>
  <si>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</si>
  <si>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</si>
  <si>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</si>
  <si>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</si>
  <si>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</si>
  <si>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</si>
  <si>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</si>
  <si>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</si>
  <si>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</si>
  <si>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</si>
  <si>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</si>
  <si>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</si>
  <si>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</si>
  <si>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</si>
  <si>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</si>
  <si>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</si>
  <si>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</si>
  <si>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</si>
  <si>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</si>
  <si>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</si>
  <si>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</si>
  <si>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</si>
  <si>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</si>
  <si>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</si>
  <si>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</si>
  <si>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</si>
  <si>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</si>
  <si>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</si>
  <si>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</si>
  <si>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</si>
  <si>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</si>
  <si>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</si>
  <si>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</si>
  <si>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</si>
  <si>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</si>
  <si>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</si>
  <si>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</si>
  <si>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</si>
  <si>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</si>
  <si>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</si>
  <si>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</si>
  <si>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</si>
  <si>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</si>
  <si>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</si>
  <si>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</si>
  <si>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</si>
  <si>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</si>
  <si>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</si>
  <si>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</si>
  <si>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</si>
  <si>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</si>
  <si>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</si>
  <si>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</si>
  <si>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</si>
  <si>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</si>
  <si>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</si>
  <si>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</si>
  <si>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</si>
  <si>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</si>
  <si>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</si>
  <si>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</si>
  <si>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</si>
  <si>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</si>
  <si>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</si>
  <si>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</si>
  <si>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</si>
  <si>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</si>
  <si>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</si>
  <si>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</si>
  <si>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</si>
  <si>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</si>
  <si>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</si>
  <si>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</si>
  <si>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</si>
  <si>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</si>
  <si>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</si>
  <si>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</si>
  <si>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</si>
  <si>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</si>
  <si>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</si>
  <si>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</si>
  <si>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</si>
  <si>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</si>
  <si>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</si>
  <si>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</si>
  <si>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</si>
  <si>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</si>
  <si>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</si>
  <si>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</si>
  <si>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</si>
  <si>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</si>
  <si>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</si>
  <si>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</si>
  <si>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</si>
  <si>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</si>
  <si>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</si>
  <si>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</si>
  <si>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</si>
  <si>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</si>
  <si>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</si>
  <si>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</si>
  <si>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</si>
  <si>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</si>
  <si>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</si>
  <si>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</si>
  <si>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</si>
  <si>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</si>
  <si>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</si>
  <si>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</si>
  <si>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</si>
  <si>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</si>
  <si>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</si>
  <si>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</si>
  <si>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</si>
  <si>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</si>
  <si>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</si>
  <si>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</si>
  <si>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</si>
  <si>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</si>
  <si>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</si>
  <si>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</si>
  <si>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</si>
  <si>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</si>
  <si>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</si>
  <si>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</si>
  <si>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</si>
  <si>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</si>
  <si>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</si>
  <si>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</si>
  <si>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</si>
  <si>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</si>
  <si>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</si>
  <si>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</si>
  <si>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</si>
  <si>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</si>
  <si>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</si>
  <si>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</si>
  <si>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</si>
  <si>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</si>
  <si>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</si>
  <si>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</si>
  <si>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</si>
  <si>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</si>
  <si>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</si>
  <si>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</si>
  <si>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</si>
  <si>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</si>
  <si>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</si>
  <si>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</si>
  <si>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</si>
  <si>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</si>
  <si>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</si>
  <si>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</si>
  <si>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</si>
  <si>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</si>
  <si>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</si>
  <si>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</si>
  <si>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</si>
  <si>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</si>
  <si>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</si>
  <si>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</si>
  <si>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</si>
  <si>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</si>
  <si>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</si>
  <si>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</si>
  <si>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</si>
  <si>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</si>
  <si>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</si>
  <si>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</si>
  <si>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</si>
  <si>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</si>
  <si>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</si>
  <si>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</si>
  <si>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</si>
  <si>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</si>
  <si>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</si>
  <si>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</si>
  <si>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</si>
  <si>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</si>
  <si>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</si>
  <si>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</si>
  <si>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</si>
  <si>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</si>
  <si>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</si>
  <si>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</si>
  <si>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</si>
  <si>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</si>
  <si>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</si>
  <si>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</si>
  <si>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</si>
  <si>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</si>
  <si>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</si>
  <si>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</si>
  <si>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</si>
  <si>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</si>
  <si>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</si>
  <si>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</si>
  <si>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</si>
  <si>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</si>
  <si>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</si>
  <si>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</si>
  <si>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</si>
  <si>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</si>
  <si>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</si>
  <si>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</si>
  <si>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</si>
  <si>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</si>
  <si>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</si>
  <si>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</si>
  <si>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</si>
  <si>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</si>
  <si>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</si>
  <si>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</si>
  <si>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</si>
  <si>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</si>
  <si>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</si>
  <si>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</si>
  <si>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</si>
  <si>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</si>
  <si>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</si>
  <si>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</si>
  <si>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</si>
  <si>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</si>
  <si>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</si>
  <si>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</si>
  <si>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</si>
  <si>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</si>
  <si>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</si>
  <si>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</si>
  <si>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</si>
  <si>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</si>
  <si>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</si>
  <si>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</si>
  <si>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</si>
  <si>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</si>
  <si>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</si>
  <si>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</si>
  <si>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</si>
  <si>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</si>
  <si>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</si>
  <si>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</si>
  <si>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</si>
  <si>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</si>
  <si>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</si>
  <si>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</si>
  <si>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</si>
  <si>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</si>
  <si>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</si>
  <si>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</si>
  <si>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</si>
  <si>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</si>
  <si>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</si>
  <si>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</si>
  <si>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</si>
  <si>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</si>
  <si>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</si>
  <si>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</si>
  <si>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</si>
  <si>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</si>
  <si>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</si>
  <si>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</si>
  <si>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</si>
  <si>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</si>
  <si>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</si>
  <si>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</si>
  <si>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</si>
  <si>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</si>
  <si>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</si>
  <si>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</si>
  <si>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</si>
  <si>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</si>
  <si>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</si>
  <si>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</si>
  <si>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</si>
  <si>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</si>
  <si>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</si>
  <si>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</si>
  <si>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</si>
  <si>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</si>
  <si>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</si>
  <si>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</si>
  <si>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</si>
  <si>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</si>
  <si>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</si>
  <si>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</si>
  <si>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</si>
  <si>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</si>
  <si>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</si>
  <si>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</si>
  <si>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</si>
  <si>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</si>
  <si>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</si>
  <si>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</si>
  <si>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</si>
  <si>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</si>
  <si>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</si>
  <si>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</si>
  <si>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</si>
  <si>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</si>
  <si>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</si>
  <si>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</si>
  <si>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</si>
  <si>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</si>
  <si>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</si>
  <si>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</si>
  <si>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</si>
  <si>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</si>
  <si>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</si>
  <si>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</si>
  <si>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</si>
  <si>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</si>
  <si>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</si>
  <si>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</si>
  <si>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</si>
  <si>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</si>
  <si>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</si>
  <si>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</si>
  <si>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</si>
  <si>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</si>
  <si>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</si>
  <si>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</si>
  <si>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</si>
  <si>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</si>
  <si>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</si>
  <si>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</si>
  <si>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</si>
  <si>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</si>
  <si>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</si>
  <si>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</si>
  <si>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</si>
  <si>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</si>
  <si>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</si>
  <si>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</si>
  <si>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</si>
  <si>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</si>
  <si>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</si>
  <si>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</si>
  <si>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</si>
  <si>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</si>
  <si>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</si>
  <si>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</si>
  <si>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</si>
  <si>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</si>
  <si>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</si>
  <si>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</si>
  <si>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</si>
  <si>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</si>
  <si>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</si>
  <si>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</si>
  <si>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</si>
  <si>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</si>
  <si>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</si>
  <si>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</si>
  <si>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</si>
  <si>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</si>
  <si>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</si>
  <si>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</si>
  <si>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</si>
  <si>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</si>
  <si>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</si>
  <si>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</si>
  <si>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</si>
  <si>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</si>
  <si>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</si>
  <si>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</si>
  <si>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</si>
  <si>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</si>
  <si>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</si>
  <si>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</si>
  <si>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</si>
  <si>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</si>
  <si>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</si>
  <si>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</si>
  <si>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</si>
  <si>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</si>
  <si>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</si>
  <si>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</si>
  <si>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</si>
  <si>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</si>
  <si>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</si>
  <si>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</si>
  <si>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</si>
  <si>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</si>
  <si>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</si>
  <si>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</si>
  <si>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</si>
  <si>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</si>
  <si>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</si>
  <si>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</si>
  <si>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</si>
  <si>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</si>
  <si>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</si>
  <si>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</si>
  <si>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</si>
  <si>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</si>
  <si>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</si>
  <si>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</si>
  <si>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</si>
  <si>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</si>
  <si>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</si>
  <si>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</si>
  <si>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</si>
  <si>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</si>
  <si>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</si>
  <si>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</si>
  <si>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</si>
  <si>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</si>
  <si>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</si>
  <si>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</si>
  <si>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</si>
  <si>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</si>
  <si>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</si>
  <si>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</si>
  <si>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</si>
  <si>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</si>
  <si>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</si>
  <si>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</si>
  <si>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</si>
  <si>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</si>
  <si>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</si>
  <si>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</si>
  <si>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</si>
  <si>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</si>
  <si>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</si>
  <si>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</si>
  <si>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</si>
  <si>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</si>
  <si>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</si>
  <si>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</si>
  <si>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</si>
  <si>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</si>
  <si>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</si>
  <si>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</si>
  <si>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</si>
  <si>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</si>
  <si>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</si>
  <si>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</si>
  <si>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</si>
  <si>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</si>
  <si>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</si>
  <si>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</si>
  <si>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</si>
  <si>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</si>
  <si>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</si>
  <si>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</si>
  <si>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</si>
  <si>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</si>
  <si>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</si>
  <si>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</si>
  <si>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</si>
  <si>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</si>
  <si>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</si>
  <si>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</si>
  <si>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</si>
  <si>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</si>
  <si>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</si>
  <si>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</si>
  <si>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</si>
  <si>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</si>
  <si>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</si>
  <si>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</si>
  <si>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</si>
  <si>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</si>
  <si>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</si>
  <si>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</si>
  <si>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</si>
  <si>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</si>
  <si>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</si>
  <si>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</si>
  <si>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</si>
  <si>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</si>
  <si>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</si>
  <si>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</si>
  <si>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</si>
  <si>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</si>
  <si>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</si>
  <si>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</si>
  <si>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</si>
  <si>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</si>
  <si>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</si>
  <si>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</si>
  <si>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</si>
  <si>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</si>
  <si>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</si>
  <si>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</si>
  <si>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</si>
  <si>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</si>
  <si>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</si>
  <si>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</si>
  <si>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</si>
  <si>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</si>
  <si>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</si>
  <si>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</si>
  <si>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</si>
  <si>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</si>
  <si>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</si>
  <si>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</si>
  <si>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</si>
  <si>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</si>
  <si>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</si>
  <si>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</si>
  <si>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</si>
  <si>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</si>
  <si>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</si>
  <si>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</si>
  <si>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</si>
  <si>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</si>
  <si>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</si>
  <si>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</si>
  <si>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</si>
  <si>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</si>
  <si>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</si>
  <si>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</si>
  <si>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</si>
  <si>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</si>
  <si>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</si>
  <si>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</si>
  <si>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</si>
  <si>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</si>
  <si>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</si>
  <si>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</si>
  <si>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</si>
  <si>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</si>
  <si>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</si>
  <si>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</si>
  <si>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</si>
  <si>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</si>
  <si>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</si>
  <si>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</si>
  <si>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</si>
  <si>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</si>
  <si>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</si>
  <si>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</si>
  <si>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</si>
  <si>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</si>
  <si>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</si>
  <si>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</si>
  <si>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</si>
  <si>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</si>
  <si>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</si>
  <si>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</si>
  <si>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</si>
  <si>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</si>
  <si>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</si>
  <si>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</si>
  <si>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</si>
  <si>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</si>
  <si>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</si>
  <si>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</si>
  <si>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</si>
  <si>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</si>
  <si>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</si>
  <si>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</si>
  <si>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</si>
  <si>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</si>
  <si>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</si>
  <si>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</si>
  <si>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</si>
  <si>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</si>
  <si>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</si>
  <si>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</si>
  <si>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</si>
  <si>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</si>
  <si>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</si>
  <si>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</si>
  <si>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</si>
  <si>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</si>
  <si>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</si>
  <si>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</si>
  <si>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</si>
  <si>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</si>
  <si>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</si>
  <si>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</si>
  <si>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</si>
  <si>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</si>
  <si>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</si>
  <si>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</si>
  <si>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</si>
  <si>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</si>
  <si>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</si>
  <si>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</si>
  <si>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</si>
  <si>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</si>
  <si>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</si>
  <si>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</si>
  <si>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</si>
  <si>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</si>
  <si>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</si>
  <si>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</si>
  <si>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</si>
  <si>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</si>
  <si>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</si>
  <si>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</si>
  <si>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</si>
  <si>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</si>
  <si>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</si>
  <si>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</si>
  <si>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</si>
  <si>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</si>
  <si>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</si>
  <si>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</si>
  <si>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</si>
  <si>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</si>
  <si>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</si>
  <si>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</si>
  <si>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</si>
  <si>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</si>
  <si>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</si>
  <si>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</si>
  <si>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</si>
  <si>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</si>
  <si>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</si>
  <si>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</si>
  <si>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</si>
  <si>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</si>
  <si>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</si>
  <si>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</si>
  <si>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</si>
  <si>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</si>
  <si>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</si>
  <si>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</si>
  <si>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</si>
  <si>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</si>
  <si>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</si>
  <si>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</si>
  <si>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</si>
  <si>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</si>
  <si>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</si>
  <si>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</si>
  <si>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</si>
  <si>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</si>
  <si>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</si>
  <si>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</si>
  <si>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</si>
  <si>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</si>
  <si>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</si>
  <si>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</si>
  <si>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</si>
  <si>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</si>
  <si>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</si>
  <si>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</si>
  <si>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</si>
  <si>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</si>
  <si>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</si>
  <si>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</si>
  <si>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</si>
  <si>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</si>
  <si>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</si>
  <si>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</si>
  <si>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</si>
  <si>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</si>
  <si>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</si>
  <si>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</si>
  <si>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</si>
  <si>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</si>
  <si>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</si>
  <si>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</si>
  <si>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</si>
  <si>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</si>
  <si>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</si>
  <si>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</si>
  <si>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</si>
  <si>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</si>
  <si>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</si>
  <si>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</si>
  <si>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</si>
  <si>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</si>
  <si>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</si>
  <si>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</si>
  <si>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</si>
  <si>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</si>
  <si>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</si>
  <si>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</si>
  <si>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</si>
  <si>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</si>
  <si>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</si>
  <si>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</si>
  <si>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</si>
  <si>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</si>
  <si>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</si>
  <si>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</si>
  <si>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</si>
  <si>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</si>
  <si>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</si>
  <si>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</si>
  <si>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</si>
  <si>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</si>
  <si>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</si>
  <si>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</si>
  <si>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</si>
  <si>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</si>
  <si>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</si>
  <si>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</si>
  <si>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</si>
  <si>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</si>
  <si>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</si>
  <si>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</si>
  <si>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</si>
  <si>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</si>
  <si>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</si>
  <si>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</si>
  <si>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</si>
  <si>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</si>
  <si>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</si>
  <si>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</si>
  <si>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</si>
  <si>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</si>
  <si>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</si>
  <si>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</si>
  <si>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</si>
  <si>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</si>
  <si>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</si>
  <si>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</si>
  <si>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</si>
  <si>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</si>
  <si>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</si>
  <si>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</si>
  <si>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</si>
  <si>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</si>
  <si>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</si>
  <si>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</si>
  <si>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</si>
  <si>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</si>
  <si>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</si>
  <si>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</si>
  <si>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</si>
  <si>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</si>
  <si>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</si>
  <si>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</si>
  <si>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</si>
  <si>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</si>
  <si>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</si>
  <si>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</si>
  <si>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</si>
  <si>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</si>
  <si>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</si>
  <si>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</si>
  <si>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</si>
  <si>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</si>
  <si>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</si>
  <si>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</si>
  <si>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</si>
  <si>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</si>
  <si>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</si>
  <si>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</si>
  <si>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</si>
  <si>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</si>
  <si>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</si>
  <si>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</si>
  <si>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</si>
  <si>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</si>
  <si>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</si>
  <si>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</si>
  <si>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</si>
  <si>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</si>
  <si>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</si>
  <si>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</si>
  <si>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</si>
  <si>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</si>
  <si>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</si>
  <si>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</si>
  <si>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</si>
  <si>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</si>
  <si>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</si>
  <si>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</si>
  <si>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</si>
  <si>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</si>
  <si>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</si>
  <si>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</si>
  <si>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</si>
  <si>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</si>
  <si>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</si>
  <si>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</si>
  <si>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</si>
  <si>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</si>
  <si>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</si>
  <si>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</si>
  <si>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</si>
  <si>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</si>
  <si>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</si>
  <si>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</si>
  <si>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</si>
  <si>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</si>
  <si>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</si>
  <si>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</si>
  <si>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</si>
  <si>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</si>
  <si>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</si>
  <si>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</si>
  <si>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</si>
  <si>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</si>
  <si>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</si>
  <si>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</si>
  <si>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</si>
  <si>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</si>
  <si>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</si>
  <si>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</si>
  <si>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</si>
  <si>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</si>
  <si>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</si>
  <si>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</si>
  <si>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</si>
  <si>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</si>
  <si>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</si>
  <si>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</si>
  <si>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</si>
  <si>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</si>
  <si>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</si>
  <si>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</si>
  <si>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</si>
  <si>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</si>
  <si>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</si>
  <si>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</si>
  <si>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</si>
  <si>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</si>
  <si>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</si>
  <si>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</si>
  <si>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</si>
  <si>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</si>
  <si>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</si>
  <si>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</si>
  <si>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</si>
  <si>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</si>
  <si>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</si>
  <si>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</si>
  <si>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</si>
  <si>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</si>
  <si>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</si>
  <si>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</si>
  <si>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</si>
  <si>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</si>
  <si>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</si>
  <si>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</si>
  <si>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</si>
  <si>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</si>
  <si>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</si>
  <si>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</si>
  <si>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</si>
  <si>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</si>
  <si>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</si>
  <si>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</si>
  <si>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</si>
  <si>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</si>
  <si>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</si>
  <si>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</si>
  <si>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</si>
  <si>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</si>
  <si>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</si>
  <si>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</si>
  <si>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</si>
  <si>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</si>
  <si>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</si>
  <si>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</si>
  <si>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</si>
  <si>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</si>
  <si>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</si>
  <si>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</si>
  <si>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</si>
  <si>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</si>
  <si>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</si>
  <si>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</si>
  <si>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</si>
  <si>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</si>
  <si>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</si>
  <si>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</si>
  <si>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</si>
  <si>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</si>
  <si>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</si>
  <si>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</si>
  <si>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</si>
  <si>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</si>
  <si>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</si>
  <si>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</si>
  <si>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</si>
  <si>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</si>
  <si>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</si>
  <si>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</si>
  <si>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</si>
  <si>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</si>
  <si>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</si>
  <si>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</si>
  <si>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</si>
  <si>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</si>
  <si>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</si>
  <si>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</si>
  <si>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</si>
  <si>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</si>
  <si>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</si>
  <si>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</si>
  <si>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</si>
  <si>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</si>
  <si>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</si>
  <si>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</si>
  <si>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</si>
  <si>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</si>
  <si>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</si>
  <si>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</si>
  <si>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</si>
  <si>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</si>
  <si>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</si>
  <si>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</si>
  <si>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</si>
  <si>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</si>
  <si>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</si>
  <si>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</si>
  <si>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</si>
  <si>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</si>
  <si>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</si>
  <si>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</si>
  <si>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</si>
  <si>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</si>
  <si>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</si>
  <si>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</si>
  <si>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</si>
  <si>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</si>
  <si>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</si>
  <si>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</si>
  <si>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</si>
  <si>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</si>
  <si>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</si>
  <si>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</si>
  <si>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</si>
  <si>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</si>
  <si>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</si>
  <si>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</si>
  <si>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</si>
  <si>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</si>
  <si>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</si>
  <si>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</si>
  <si>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</si>
  <si>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</si>
  <si>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</si>
  <si>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</si>
  <si>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</si>
  <si>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</si>
  <si>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</si>
  <si>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</si>
  <si>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</si>
  <si>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</si>
  <si>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</si>
  <si>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</si>
  <si>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</si>
  <si>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</si>
  <si>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</si>
  <si>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</si>
  <si>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</si>
  <si>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</si>
  <si>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</si>
  <si>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</si>
  <si>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</si>
  <si>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</si>
  <si>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</si>
  <si>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</si>
  <si>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</si>
  <si>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</si>
  <si>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</si>
  <si>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</si>
  <si>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</si>
  <si>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</si>
  <si>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</si>
  <si>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</si>
  <si>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</si>
  <si>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</si>
  <si>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</si>
  <si>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</si>
  <si>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</si>
  <si>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</si>
  <si>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</si>
  <si>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</si>
  <si>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</si>
  <si>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</si>
  <si>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</si>
  <si>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</si>
  <si>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</si>
  <si>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</si>
  <si>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</si>
  <si>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</si>
  <si>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</si>
  <si>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</si>
  <si>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</si>
  <si>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</si>
  <si>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</si>
  <si>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</si>
  <si>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</si>
  <si>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</si>
  <si>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</si>
  <si>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</si>
  <si>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</si>
  <si>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</si>
  <si>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</si>
  <si>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</si>
  <si>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</si>
  <si>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</si>
  <si>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</si>
  <si>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</si>
  <si>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</si>
  <si>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</si>
  <si>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</si>
  <si>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</si>
  <si>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</si>
  <si>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</si>
  <si>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</si>
  <si>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</si>
  <si>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</si>
  <si>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</si>
  <si>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</si>
  <si>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</si>
  <si>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</si>
  <si>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</si>
  <si>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</si>
  <si>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</si>
  <si>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</si>
  <si>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</si>
  <si>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</si>
  <si>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</si>
  <si>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</si>
  <si>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</si>
  <si>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</si>
  <si>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</si>
  <si>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</si>
  <si>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</si>
  <si>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</si>
  <si>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</si>
  <si>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</si>
  <si>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</si>
  <si>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</si>
  <si>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</si>
  <si>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</si>
  <si>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</si>
  <si>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</si>
  <si>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</si>
  <si>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</si>
  <si>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</si>
  <si>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</si>
  <si>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</si>
  <si>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</si>
  <si>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</si>
  <si>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</si>
  <si>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</si>
  <si>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</si>
  <si>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</si>
  <si>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</si>
  <si>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</si>
  <si>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</si>
  <si>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</si>
  <si>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</si>
  <si>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</si>
  <si>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</si>
  <si>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</si>
  <si>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</si>
  <si>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</si>
  <si>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</si>
  <si>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</si>
  <si>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</si>
  <si>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</si>
  <si>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</si>
  <si>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</si>
  <si>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</si>
  <si>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</si>
  <si>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</si>
  <si>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</si>
  <si>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</si>
  <si>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</si>
  <si>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</si>
  <si>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</si>
  <si>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</si>
  <si>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</si>
  <si>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</si>
  <si>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</si>
  <si>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</si>
  <si>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</si>
  <si>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</si>
  <si>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</si>
  <si>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</si>
  <si>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</si>
  <si>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</si>
  <si>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</si>
  <si>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</si>
  <si>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</si>
  <si>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</si>
  <si>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</si>
  <si>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</si>
  <si>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</si>
  <si>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</si>
  <si>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</si>
  <si>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</si>
  <si>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</si>
  <si>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</si>
  <si>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</si>
  <si>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</si>
  <si>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</si>
  <si>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</si>
  <si>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</si>
  <si>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</si>
  <si>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</si>
  <si>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</si>
  <si>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</si>
  <si>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</si>
  <si>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</si>
  <si>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</si>
  <si>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</si>
  <si>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</si>
  <si>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</si>
  <si>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</si>
  <si>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</si>
  <si>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</si>
  <si>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</si>
  <si>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</si>
  <si>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</si>
  <si>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</si>
  <si>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</si>
  <si>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</si>
  <si>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</si>
  <si>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</si>
  <si>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</si>
  <si>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</si>
  <si>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</si>
  <si>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</si>
  <si>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</si>
  <si>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</si>
  <si>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</si>
  <si>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</si>
  <si>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</si>
  <si>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</si>
  <si>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</si>
  <si>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</si>
  <si>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</si>
  <si>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</si>
  <si>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</si>
  <si>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</si>
  <si>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</si>
  <si>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</si>
  <si>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</si>
  <si>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</si>
  <si>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</si>
  <si>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</si>
  <si>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</si>
  <si>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</si>
  <si>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</si>
  <si>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</si>
  <si>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</si>
  <si>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</si>
  <si>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</si>
  <si>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</si>
  <si>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</si>
  <si>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</si>
  <si>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</si>
  <si>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</si>
  <si>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</si>
  <si>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</si>
  <si>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</si>
  <si>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</si>
  <si>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</si>
  <si>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</si>
  <si>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</si>
  <si>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</si>
  <si>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</si>
  <si>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</si>
  <si>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</si>
  <si>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</si>
  <si>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</si>
  <si>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</si>
  <si>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</si>
  <si>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</si>
  <si>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</si>
  <si>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</si>
  <si>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</si>
  <si>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</si>
  <si>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</si>
  <si>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</si>
  <si>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</si>
  <si>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</si>
  <si>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</si>
  <si>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</si>
  <si>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</si>
  <si>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</si>
  <si>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</si>
  <si>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</si>
  <si>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</si>
  <si>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</si>
  <si>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</si>
  <si>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</si>
  <si>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</si>
  <si>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</si>
  <si>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</si>
  <si>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</si>
  <si>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</si>
  <si>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</si>
  <si>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</si>
  <si>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</si>
  <si>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</si>
  <si>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</si>
  <si>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</si>
  <si>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</si>
  <si>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</si>
  <si>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</si>
  <si>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</si>
  <si>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</si>
  <si>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</si>
  <si>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</si>
  <si>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</si>
  <si>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</si>
  <si>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</si>
  <si>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</si>
  <si>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</si>
  <si>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</si>
  <si>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</si>
  <si>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</si>
  <si>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</si>
  <si>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</si>
  <si>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</si>
  <si>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</si>
  <si>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</si>
  <si>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</si>
  <si>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</si>
  <si>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</si>
  <si>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</si>
  <si>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</si>
  <si>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</si>
  <si>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</si>
  <si>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</si>
  <si>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</si>
  <si>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</si>
  <si>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</si>
  <si>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</si>
  <si>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</si>
  <si>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</si>
  <si>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</si>
  <si>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</si>
  <si>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</si>
  <si>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</si>
  <si>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</si>
  <si>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</si>
  <si>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</si>
  <si>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</si>
  <si>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</si>
  <si>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</si>
  <si>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</si>
  <si>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</si>
  <si>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</si>
  <si>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</si>
  <si>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</si>
  <si>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</si>
  <si>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</si>
  <si>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</si>
  <si>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</si>
  <si>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</si>
  <si>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</si>
  <si>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</si>
  <si>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</si>
  <si>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</si>
  <si>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</si>
  <si>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</si>
  <si>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</si>
  <si>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</si>
  <si>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</si>
  <si>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</si>
  <si>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</si>
  <si>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</si>
  <si>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</si>
  <si>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</si>
  <si>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</si>
  <si>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</si>
  <si>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</si>
  <si>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</si>
  <si>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</si>
  <si>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</si>
  <si>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</si>
  <si>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</si>
  <si>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</si>
  <si>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</si>
  <si>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</si>
  <si>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</si>
  <si>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</si>
  <si>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</si>
  <si>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</si>
  <si>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</si>
  <si>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</si>
  <si>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</si>
  <si>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</si>
  <si>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</si>
  <si>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</si>
  <si>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</si>
  <si>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</si>
  <si>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</si>
  <si>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</si>
  <si>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</si>
  <si>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</si>
  <si>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</si>
  <si>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</si>
  <si>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</si>
  <si>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</si>
  <si>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</si>
  <si>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</si>
  <si>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</si>
  <si>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</si>
  <si>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</si>
  <si>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</si>
  <si>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</si>
  <si>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</si>
  <si>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</si>
  <si>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</si>
  <si>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</si>
  <si>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</si>
  <si>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</si>
  <si>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</si>
  <si>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</si>
  <si>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</si>
  <si>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</si>
  <si>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</si>
  <si>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</si>
  <si>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</si>
  <si>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</si>
  <si>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</si>
  <si>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</si>
  <si>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</si>
  <si>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</si>
  <si>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</si>
  <si>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</si>
  <si>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</si>
  <si>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</si>
  <si>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</si>
  <si>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</si>
  <si>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</si>
  <si>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</si>
  <si>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</si>
  <si>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</si>
  <si>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</si>
  <si>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</si>
  <si>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</si>
  <si>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</si>
  <si>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</si>
  <si>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</si>
  <si>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</si>
  <si>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</si>
  <si>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</si>
  <si>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</si>
  <si>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</si>
  <si>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</si>
  <si>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</si>
  <si>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</si>
  <si>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</si>
  <si>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</si>
  <si>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</si>
  <si>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</si>
  <si>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</si>
  <si>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</si>
  <si>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</si>
  <si>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</si>
  <si>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</si>
  <si>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</si>
  <si>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</si>
  <si>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</si>
  <si>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</si>
  <si>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</si>
  <si>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</si>
  <si>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</si>
  <si>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</si>
  <si>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</si>
  <si>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</si>
  <si>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</si>
  <si>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</si>
  <si>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</si>
  <si>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</si>
  <si>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</si>
  <si>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</si>
  <si>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</si>
  <si>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</si>
  <si>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</si>
  <si>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</si>
  <si>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</si>
  <si>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</si>
  <si>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</si>
  <si>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</si>
  <si>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</si>
  <si>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</si>
  <si>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</si>
  <si>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</si>
  <si>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</si>
  <si>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</si>
  <si>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</si>
  <si>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</si>
  <si>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</si>
  <si>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</si>
  <si>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</si>
  <si>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</si>
  <si>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</si>
  <si>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</si>
  <si>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</si>
  <si>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</si>
  <si>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</si>
  <si>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</si>
  <si>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</si>
  <si>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</si>
  <si>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</si>
  <si>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</si>
  <si>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</si>
  <si>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</si>
  <si>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</si>
  <si>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</si>
  <si>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</si>
  <si>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</si>
  <si>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</si>
  <si>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</si>
  <si>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</si>
  <si>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</si>
  <si>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</si>
  <si>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</si>
  <si>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</si>
  <si>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</si>
  <si>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</si>
  <si>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</si>
  <si>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</si>
  <si>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</si>
  <si>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</si>
  <si>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</si>
  <si>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</si>
  <si>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</si>
  <si>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</si>
  <si>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</si>
  <si>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</si>
  <si>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</si>
  <si>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</si>
  <si>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</si>
  <si>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</si>
  <si>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</si>
  <si>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</si>
  <si>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</si>
  <si>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</si>
  <si>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</si>
  <si>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</si>
  <si>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</si>
  <si>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</si>
  <si>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</si>
  <si>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</si>
  <si>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</si>
  <si>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</si>
  <si>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</si>
  <si>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</si>
  <si>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</si>
  <si>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</si>
  <si>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</si>
  <si>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</si>
  <si>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</si>
  <si>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</si>
  <si>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</si>
  <si>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</si>
  <si>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</si>
  <si>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</si>
  <si>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</si>
  <si>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</si>
  <si>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</si>
  <si>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</si>
  <si>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</si>
  <si>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</si>
  <si>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</si>
  <si>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</si>
  <si>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</si>
  <si>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</si>
  <si>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</si>
  <si>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</si>
  <si>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</si>
  <si>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</si>
  <si>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</si>
  <si>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</si>
  <si>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</si>
  <si>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</si>
  <si>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</si>
  <si>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</si>
  <si>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</si>
  <si>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</si>
  <si>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</si>
  <si>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</si>
  <si>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</si>
  <si>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</si>
  <si>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</si>
  <si>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</si>
  <si>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</si>
  <si>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</si>
  <si>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</si>
  <si>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</si>
  <si>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</si>
  <si>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</si>
  <si>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</si>
  <si>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</si>
  <si>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</si>
  <si>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</si>
  <si>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</si>
  <si>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</si>
  <si>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</si>
  <si>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</si>
  <si>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</si>
  <si>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</si>
  <si>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</si>
  <si>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</si>
  <si>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</si>
  <si>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</si>
  <si>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</si>
  <si>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</si>
  <si>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</si>
  <si>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</si>
  <si>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</si>
  <si>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</si>
  <si>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</si>
  <si>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</si>
  <si>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</si>
  <si>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</si>
  <si>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</si>
  <si>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</si>
  <si>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</si>
  <si>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</si>
  <si>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</si>
  <si>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</si>
  <si>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</si>
  <si>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</si>
  <si>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</si>
  <si>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</si>
  <si>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</si>
  <si>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</si>
  <si>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</si>
  <si>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</si>
  <si>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</si>
  <si>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</si>
  <si>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</si>
  <si>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</si>
  <si>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</si>
  <si>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</si>
  <si>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</si>
  <si>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</si>
  <si>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</si>
  <si>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</si>
  <si>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</si>
  <si>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</si>
  <si>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</si>
  <si>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</si>
  <si>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</si>
  <si>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</si>
  <si>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</si>
  <si>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</si>
  <si>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</si>
  <si>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</si>
  <si>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</si>
  <si>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</si>
  <si>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</si>
  <si>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</si>
  <si>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</si>
  <si>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</si>
  <si>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</si>
  <si>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</si>
  <si>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</si>
  <si>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</si>
  <si>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</si>
  <si>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</si>
  <si>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</si>
  <si>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</si>
  <si>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</si>
  <si>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</si>
  <si>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</si>
  <si>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</si>
  <si>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</si>
  <si>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</si>
  <si>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</si>
  <si>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</si>
  <si>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</si>
  <si>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</si>
  <si>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</si>
  <si>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</si>
  <si>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</si>
  <si>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</si>
  <si>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</si>
  <si>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</si>
  <si>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</si>
  <si>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</si>
  <si>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</si>
  <si>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</si>
  <si>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</si>
  <si>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</si>
  <si>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</si>
  <si>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</si>
  <si>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</si>
  <si>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</si>
  <si>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</si>
  <si>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</si>
  <si>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</si>
  <si>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</si>
  <si>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</si>
  <si>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</si>
  <si>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</si>
  <si>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</si>
  <si>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</si>
  <si>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</si>
  <si>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</si>
  <si>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</si>
  <si>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</si>
  <si>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</si>
  <si>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</si>
  <si>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</si>
  <si>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</si>
  <si>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</si>
  <si>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</si>
  <si>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</si>
  <si>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</si>
  <si>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</si>
  <si>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</si>
  <si>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</si>
  <si>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</si>
  <si>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</si>
  <si>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</si>
  <si>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</si>
  <si>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</si>
  <si>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</si>
  <si>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</si>
  <si>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</si>
  <si>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</si>
  <si>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</si>
  <si>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</si>
  <si>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</si>
  <si>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</si>
  <si>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</si>
  <si>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</si>
  <si>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</si>
  <si>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</si>
  <si>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</si>
  <si>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</si>
  <si>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</si>
  <si>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</si>
  <si>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</si>
  <si>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</si>
  <si>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</si>
  <si>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</si>
  <si>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</si>
  <si>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</si>
  <si>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</si>
  <si>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</si>
  <si>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</si>
  <si>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</si>
  <si>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</si>
  <si>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</si>
  <si>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</si>
  <si>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</si>
  <si>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</si>
  <si>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</si>
  <si>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</si>
  <si>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</si>
  <si>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</si>
  <si>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</si>
  <si>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</si>
  <si>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</si>
  <si>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</si>
  <si>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</si>
  <si>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</si>
  <si>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</si>
  <si>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</si>
  <si>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</si>
  <si>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</si>
  <si>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</si>
  <si>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</si>
  <si>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</si>
  <si>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</si>
  <si>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</si>
  <si>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</si>
  <si>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</si>
  <si>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</si>
  <si>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</si>
  <si>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</si>
  <si>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</si>
  <si>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</si>
  <si>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</si>
  <si>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</si>
  <si>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</si>
  <si>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</si>
  <si>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</si>
  <si>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</si>
  <si>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</si>
  <si>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</si>
  <si>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</si>
  <si>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</si>
  <si>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</si>
  <si>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</si>
  <si>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</si>
  <si>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</si>
  <si>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</si>
  <si>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</si>
  <si>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</si>
  <si>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</si>
  <si>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</si>
  <si>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</si>
  <si>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</si>
  <si>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</si>
  <si>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</si>
  <si>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</si>
  <si>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</si>
  <si>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</si>
  <si>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</si>
  <si>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</si>
  <si>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</si>
  <si>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</si>
  <si>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</si>
  <si>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</si>
  <si>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</si>
  <si>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</si>
  <si>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</si>
  <si>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</si>
  <si>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</si>
  <si>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</si>
  <si>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</si>
  <si>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</si>
  <si>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</si>
  <si>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</si>
  <si>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</si>
  <si>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</si>
  <si>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</si>
  <si>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</si>
  <si>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</si>
  <si>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</si>
  <si>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</si>
  <si>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</si>
  <si>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</si>
  <si>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</si>
  <si>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</si>
  <si>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</si>
  <si>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</si>
  <si>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</si>
  <si>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</si>
  <si>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</si>
  <si>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</si>
  <si>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</si>
  <si>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</si>
  <si>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</si>
  <si>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</si>
  <si>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</si>
  <si>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</si>
  <si>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</si>
  <si>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</si>
  <si>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</si>
  <si>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</si>
  <si>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</si>
  <si>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</si>
  <si>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</si>
  <si>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</si>
  <si>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</si>
  <si>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</si>
  <si>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</si>
  <si>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</si>
  <si>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</si>
  <si>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</si>
  <si>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</si>
  <si>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</si>
  <si>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</si>
  <si>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</si>
  <si>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</si>
  <si>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</si>
  <si>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</si>
  <si>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</si>
  <si>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</si>
  <si>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</si>
  <si>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</si>
  <si>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</si>
  <si>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</si>
  <si>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</si>
  <si>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</si>
  <si>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</si>
  <si>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</si>
  <si>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</si>
  <si>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</si>
  <si>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</si>
  <si>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</si>
  <si>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</si>
  <si>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</si>
  <si>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</si>
  <si>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</si>
  <si>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</si>
  <si>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</si>
  <si>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</si>
  <si>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</si>
  <si>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</si>
  <si>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</si>
  <si>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</si>
  <si>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</si>
  <si>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</si>
  <si>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</si>
  <si>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</si>
  <si>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</si>
  <si>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</si>
  <si>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</si>
  <si>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</si>
  <si>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</si>
  <si>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</si>
  <si>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</si>
  <si>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</si>
  <si>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</si>
  <si>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</si>
  <si>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</si>
  <si>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</si>
  <si>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</si>
  <si>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</si>
  <si>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</si>
  <si>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</si>
  <si>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</si>
  <si>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</si>
  <si>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</si>
  <si>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</si>
  <si>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</si>
  <si>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</si>
  <si>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</si>
  <si>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</si>
  <si>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</si>
  <si>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</si>
  <si>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</si>
  <si>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</si>
  <si>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</si>
  <si>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</si>
  <si>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</si>
  <si>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</si>
  <si>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</si>
  <si>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</si>
  <si>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</si>
  <si>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</si>
  <si>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</si>
  <si>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</si>
  <si>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</si>
  <si>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</si>
  <si>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</si>
  <si>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</si>
  <si>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</si>
  <si>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</si>
  <si>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</si>
  <si>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</si>
  <si>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</si>
  <si>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</si>
  <si>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</si>
  <si>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</si>
  <si>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</si>
  <si>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</si>
  <si>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</si>
  <si>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</si>
  <si>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</si>
  <si>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</si>
  <si>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</si>
  <si>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</si>
  <si>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</si>
  <si>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</si>
  <si>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</si>
  <si>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</si>
  <si>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</si>
  <si>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</si>
  <si>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</si>
  <si>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</si>
  <si>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</si>
  <si>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</si>
  <si>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</si>
  <si>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</si>
  <si>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</si>
  <si>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</si>
  <si>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</si>
  <si>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</si>
  <si>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</si>
  <si>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</si>
  <si>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</si>
  <si>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</si>
  <si>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</si>
  <si>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</si>
  <si>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</si>
  <si>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</si>
  <si>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</si>
  <si>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</si>
  <si>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</si>
  <si>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</si>
  <si>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</si>
  <si>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</si>
  <si>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</si>
  <si>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</si>
  <si>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</si>
  <si>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</si>
  <si>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</si>
  <si>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</si>
  <si>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</si>
  <si>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</si>
  <si>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</si>
  <si>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</si>
  <si>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</si>
  <si>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</si>
  <si>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</si>
  <si>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</si>
  <si>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</si>
  <si>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</si>
  <si>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</si>
  <si>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</si>
  <si>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</si>
  <si>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</si>
  <si>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</si>
  <si>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</si>
  <si>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</si>
  <si>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</si>
  <si>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</si>
  <si>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</si>
  <si>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</si>
  <si>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</si>
  <si>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</si>
  <si>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</si>
  <si>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</si>
  <si>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</si>
  <si>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</si>
  <si>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</si>
  <si>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</si>
  <si>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</si>
  <si>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</si>
  <si>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</si>
  <si>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</si>
  <si>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</si>
  <si>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</si>
  <si>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</si>
  <si>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</si>
  <si>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</si>
  <si>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</si>
  <si>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</si>
  <si>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</si>
  <si>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</si>
  <si>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</si>
  <si>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</si>
  <si>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</si>
  <si>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</si>
  <si>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</si>
  <si>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</si>
  <si>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</si>
  <si>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</si>
  <si>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</si>
  <si>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</si>
  <si>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</si>
  <si>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</si>
  <si>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</si>
  <si>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</si>
  <si>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</si>
  <si>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</si>
  <si>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</si>
  <si>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</si>
  <si>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</si>
  <si>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</si>
  <si>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</si>
  <si>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</si>
  <si>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</si>
  <si>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</si>
  <si>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</si>
  <si>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</si>
  <si>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</si>
  <si>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</si>
  <si>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</si>
  <si>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</si>
  <si>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</si>
  <si>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</si>
  <si>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</si>
  <si>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</si>
  <si>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</si>
  <si>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</si>
  <si>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</si>
  <si>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</si>
  <si>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</si>
  <si>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</si>
  <si>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</si>
  <si>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</si>
  <si>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</si>
  <si>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</si>
  <si>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</si>
  <si>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</si>
  <si>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</si>
  <si>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</si>
  <si>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</si>
  <si>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</si>
  <si>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</si>
  <si>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</si>
  <si>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</si>
  <si>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</si>
  <si>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</si>
  <si>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</si>
  <si>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</si>
  <si>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</si>
  <si>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</si>
  <si>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</si>
  <si>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</si>
  <si>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</si>
  <si>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</si>
  <si>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</si>
  <si>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</si>
  <si>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</si>
  <si>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</si>
  <si>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</si>
  <si>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</si>
  <si>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</si>
  <si>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</si>
  <si>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</si>
  <si>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</si>
  <si>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</si>
  <si>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</si>
  <si>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</si>
  <si>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</si>
  <si>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</si>
  <si>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</si>
  <si>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</si>
  <si>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</si>
  <si>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</si>
  <si>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</si>
  <si>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</si>
  <si>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</si>
  <si>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</si>
  <si>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</si>
  <si>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</si>
  <si>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</si>
  <si>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</si>
  <si>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</si>
  <si>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</si>
  <si>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</si>
  <si>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</si>
  <si>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</si>
  <si>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</si>
  <si>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</si>
  <si>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</si>
  <si>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</si>
  <si>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</si>
  <si>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</si>
  <si>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</si>
  <si>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</si>
  <si>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</si>
  <si>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</si>
  <si>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</si>
  <si>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</si>
  <si>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</si>
  <si>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</si>
  <si>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</si>
  <si>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</si>
  <si>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</si>
  <si>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</si>
  <si>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</si>
  <si>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</si>
  <si>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</si>
  <si>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</si>
  <si>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</si>
  <si>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</si>
  <si>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</si>
  <si>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</si>
  <si>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</si>
  <si>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</si>
  <si>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</si>
  <si>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</si>
  <si>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</si>
  <si>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</si>
  <si>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</si>
  <si>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</si>
  <si>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</si>
  <si>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</si>
  <si>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</si>
  <si>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</si>
  <si>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</si>
  <si>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</si>
  <si>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</si>
  <si>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</si>
  <si>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</si>
  <si>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</si>
  <si>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</si>
  <si>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</si>
  <si>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</si>
  <si>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</si>
  <si>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</si>
  <si>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</si>
  <si>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</si>
  <si>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</si>
  <si>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</si>
  <si>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</si>
  <si>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</si>
  <si>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</si>
  <si>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</si>
  <si>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</si>
  <si>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</si>
  <si>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</si>
  <si>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</si>
  <si>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</si>
  <si>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</si>
  <si>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</si>
  <si>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</si>
  <si>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</si>
  <si>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</si>
  <si>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</si>
  <si>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</si>
  <si>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</si>
  <si>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</si>
  <si>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</si>
  <si>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</si>
  <si>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</si>
  <si>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</si>
  <si>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</si>
  <si>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</si>
  <si>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</si>
  <si>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</si>
  <si>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</si>
  <si>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</si>
  <si>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</si>
  <si>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</si>
  <si>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</si>
  <si>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</si>
  <si>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</si>
  <si>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</si>
  <si>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</si>
  <si>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</si>
  <si>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</si>
  <si>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</si>
  <si>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</si>
  <si>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</si>
  <si>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</si>
  <si>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</si>
  <si>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</si>
  <si>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</si>
  <si>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</si>
  <si>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</si>
  <si>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</si>
  <si>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</si>
  <si>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</si>
  <si>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</si>
  <si>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</si>
  <si>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</si>
  <si>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</si>
  <si>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</si>
  <si>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</si>
  <si>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</si>
  <si>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</si>
  <si>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</si>
  <si>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</si>
  <si>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</si>
  <si>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</si>
  <si>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</si>
  <si>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</si>
  <si>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</si>
  <si>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</si>
  <si>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</si>
  <si>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</si>
  <si>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</si>
  <si>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</si>
  <si>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</si>
  <si>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</si>
  <si>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</si>
  <si>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</si>
  <si>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</si>
  <si>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</si>
  <si>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</si>
  <si>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</si>
  <si>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</si>
  <si>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</si>
  <si>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</si>
  <si>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</si>
  <si>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</si>
  <si>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</si>
  <si>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</si>
  <si>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</si>
  <si>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</si>
  <si>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</si>
  <si>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</si>
  <si>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</si>
  <si>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</si>
  <si>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</si>
  <si>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</si>
  <si>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</si>
  <si>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</si>
  <si>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</si>
  <si>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</si>
  <si>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</si>
  <si>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</si>
  <si>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</si>
  <si>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</si>
  <si>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</si>
  <si>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</si>
  <si>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</si>
  <si>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</si>
  <si>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</si>
  <si>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</si>
  <si>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</si>
  <si>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</si>
  <si>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</si>
  <si>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</si>
  <si>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</si>
  <si>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</si>
  <si>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</si>
  <si>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</si>
  <si>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</si>
  <si>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</si>
  <si>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</si>
  <si>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</si>
  <si>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</si>
  <si>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</si>
  <si>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</si>
  <si>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</si>
  <si>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</si>
  <si>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</si>
  <si>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</si>
  <si>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</si>
  <si>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</si>
  <si>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</si>
  <si>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</si>
  <si>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</si>
  <si>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</si>
  <si>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</si>
  <si>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</si>
  <si>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</si>
  <si>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</si>
  <si>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</si>
  <si>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</si>
  <si>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</si>
  <si>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</si>
  <si>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</si>
  <si>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</si>
  <si>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</si>
  <si>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</si>
  <si>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</si>
  <si>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</si>
  <si>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</si>
  <si>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</si>
  <si>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</si>
  <si>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</si>
  <si>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</si>
  <si>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</si>
  <si>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</si>
  <si>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</si>
  <si>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</si>
  <si>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</si>
  <si>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</si>
  <si>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</si>
  <si>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</si>
  <si>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</si>
  <si>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</si>
  <si>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</si>
  <si>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</si>
  <si>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</si>
  <si>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</si>
  <si>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</si>
  <si>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</si>
  <si>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</si>
  <si>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</si>
  <si>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</si>
  <si>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</si>
  <si>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</si>
  <si>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</si>
  <si>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</si>
  <si>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</si>
  <si>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</si>
  <si>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</si>
  <si>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</si>
  <si>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</si>
  <si>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</si>
  <si>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</si>
  <si>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</si>
  <si>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</si>
  <si>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</si>
  <si>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</si>
  <si>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</si>
  <si>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</si>
  <si>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</si>
  <si>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</si>
  <si>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</si>
  <si>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</si>
  <si>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</si>
  <si>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</si>
  <si>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</si>
  <si>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</si>
  <si>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</si>
  <si>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</si>
  <si>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</si>
  <si>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</si>
  <si>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</si>
  <si>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</si>
  <si>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</si>
  <si>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</si>
  <si>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</si>
  <si>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</si>
  <si>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</si>
  <si>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</si>
  <si>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</si>
  <si>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</si>
  <si>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</si>
  <si>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</si>
  <si>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</si>
  <si>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</si>
  <si>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</si>
  <si>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</si>
  <si>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</si>
  <si>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</si>
  <si>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</si>
  <si>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</si>
  <si>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</si>
  <si>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</si>
  <si>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</si>
  <si>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</si>
  <si>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</si>
  <si>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</si>
  <si>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</si>
  <si>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</si>
  <si>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</si>
  <si>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</si>
  <si>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</si>
  <si>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</si>
  <si>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</si>
  <si>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</si>
  <si>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</si>
  <si>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</si>
  <si>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</si>
  <si>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</si>
  <si>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</si>
  <si>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</si>
  <si>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</si>
  <si>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</si>
  <si>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</si>
  <si>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</si>
  <si>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</si>
  <si>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</si>
  <si>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</si>
  <si>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</si>
  <si>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</si>
  <si>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</si>
  <si>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</si>
  <si>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</si>
  <si>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</si>
  <si>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</si>
  <si>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</si>
  <si>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</si>
  <si>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</si>
  <si>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</si>
  <si>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</si>
  <si>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</si>
  <si>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</si>
  <si>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</si>
  <si>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</si>
  <si>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</si>
  <si>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</si>
  <si>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</si>
  <si>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</si>
  <si>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</si>
  <si>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</si>
  <si>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</si>
  <si>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</si>
  <si>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</si>
  <si>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</si>
  <si>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</si>
  <si>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</si>
  <si>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</si>
  <si>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</si>
  <si>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</si>
  <si>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</si>
  <si>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</si>
  <si>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</si>
  <si>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</si>
  <si>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</si>
  <si>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</si>
  <si>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</si>
  <si>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</si>
  <si>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</si>
  <si>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</si>
  <si>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</si>
  <si>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</si>
  <si>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</si>
  <si>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</si>
  <si>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</si>
  <si>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</si>
  <si>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</si>
  <si>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</si>
  <si>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</si>
  <si>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</si>
  <si>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</si>
  <si>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</si>
  <si>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</si>
  <si>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</si>
  <si>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</si>
  <si>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</si>
  <si>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</si>
  <si>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</si>
  <si>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</si>
  <si>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</si>
  <si>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</si>
  <si>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</si>
  <si>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</si>
  <si>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</si>
  <si>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</si>
  <si>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</si>
  <si>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</si>
  <si>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</si>
  <si>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</si>
  <si>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</si>
  <si>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</si>
  <si>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</si>
  <si>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</si>
  <si>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</si>
  <si>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</si>
  <si>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</si>
  <si>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</si>
  <si>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</si>
  <si>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</si>
  <si>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</si>
  <si>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</si>
  <si>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</si>
  <si>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</si>
  <si>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</si>
  <si>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</si>
  <si>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</si>
  <si>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</si>
  <si>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</si>
  <si>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</si>
  <si>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</si>
  <si>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</si>
  <si>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</si>
  <si>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</si>
  <si>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</si>
  <si>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</si>
  <si>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</si>
  <si>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</si>
  <si>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</si>
  <si>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</si>
  <si>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</si>
  <si>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</si>
  <si>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</si>
  <si>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</si>
  <si>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</si>
  <si>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</si>
  <si>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</si>
  <si>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</si>
  <si>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</si>
  <si>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</si>
  <si>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</si>
  <si>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</si>
  <si>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</si>
  <si>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</si>
  <si>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</si>
  <si>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</si>
  <si>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</si>
  <si>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</si>
  <si>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</si>
  <si>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</si>
  <si>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</si>
  <si>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</si>
  <si>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</si>
  <si>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</si>
  <si>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</si>
  <si>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</si>
  <si>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</si>
  <si>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</si>
  <si>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</si>
  <si>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</si>
  <si>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</si>
  <si>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</si>
  <si>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</si>
  <si>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</si>
  <si>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</si>
  <si>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</si>
  <si>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</si>
  <si>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</si>
  <si>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</si>
  <si>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</si>
  <si>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</si>
  <si>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</si>
  <si>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</si>
  <si>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</si>
  <si>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</si>
  <si>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</si>
  <si>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</si>
  <si>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</si>
  <si>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</si>
  <si>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</si>
  <si>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</si>
  <si>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</si>
  <si>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</si>
  <si>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</si>
  <si>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</si>
  <si>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</si>
  <si>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</si>
  <si>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</si>
  <si>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</si>
  <si>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</si>
  <si>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</si>
  <si>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</si>
  <si>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</si>
  <si>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</si>
  <si>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</si>
  <si>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</si>
  <si>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</si>
  <si>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</si>
  <si>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</si>
  <si>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</si>
  <si>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</si>
  <si>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</si>
  <si>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</si>
  <si>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</si>
  <si>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</si>
  <si>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</si>
  <si>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</si>
  <si>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</si>
  <si>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</si>
  <si>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</si>
  <si>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</si>
  <si>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</si>
  <si>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</si>
  <si>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</si>
  <si>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</si>
  <si>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</si>
  <si>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</si>
  <si>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</si>
  <si>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</si>
  <si>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</si>
  <si>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</si>
  <si>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</si>
  <si>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</si>
  <si>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</si>
  <si>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</si>
  <si>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</si>
  <si>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</si>
  <si>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</si>
  <si>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</si>
  <si>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</si>
  <si>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</si>
  <si>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</si>
  <si>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</si>
  <si>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</si>
  <si>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</si>
  <si>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</si>
  <si>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</si>
  <si>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</si>
  <si>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</si>
  <si>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</si>
  <si>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</si>
  <si>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</si>
  <si>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</si>
  <si>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</si>
  <si>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</si>
  <si>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</si>
  <si>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</si>
  <si>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</si>
  <si>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</si>
  <si>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</si>
  <si>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</si>
  <si>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</si>
  <si>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</si>
  <si>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</si>
  <si>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</si>
  <si>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</si>
  <si>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</si>
  <si>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</si>
  <si>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</si>
  <si>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</si>
  <si>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</si>
  <si>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</si>
  <si>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</si>
  <si>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</si>
  <si>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</si>
  <si>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</si>
  <si>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</si>
  <si>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</si>
  <si>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</si>
  <si>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</si>
  <si>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</si>
  <si>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</si>
  <si>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</si>
  <si>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</si>
  <si>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</si>
  <si>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</si>
  <si>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</si>
  <si>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</si>
  <si>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</si>
  <si>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</si>
  <si>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</si>
  <si>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</si>
  <si>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</si>
  <si>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</si>
  <si>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</si>
  <si>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</si>
  <si>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</si>
  <si>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</si>
  <si>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</si>
  <si>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</si>
  <si>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</si>
  <si>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</si>
  <si>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</si>
  <si>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</si>
  <si>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</si>
  <si>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</si>
  <si>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</si>
  <si>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</si>
  <si>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</si>
  <si>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</si>
  <si>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</si>
  <si>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</si>
  <si>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</si>
  <si>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</si>
  <si>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</si>
  <si>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</si>
  <si>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</si>
  <si>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</si>
  <si>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</si>
  <si>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</si>
  <si>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</si>
  <si>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</si>
  <si>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</si>
  <si>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</si>
  <si>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</si>
  <si>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</si>
  <si>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</si>
  <si>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</si>
  <si>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</si>
  <si>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</si>
  <si>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</si>
  <si>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</si>
  <si>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</si>
  <si>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</si>
  <si>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</si>
  <si>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</si>
  <si>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</si>
  <si>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</si>
  <si>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</si>
  <si>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</si>
  <si>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</si>
  <si>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</si>
  <si>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</si>
  <si>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</si>
  <si>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</si>
  <si>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</si>
  <si>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</si>
  <si>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</si>
  <si>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</si>
  <si>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</si>
  <si>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</si>
  <si>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</si>
  <si>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</si>
  <si>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</si>
  <si>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</si>
  <si>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</si>
  <si>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</si>
  <si>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</si>
  <si>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</si>
  <si>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</si>
  <si>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</si>
  <si>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</si>
  <si>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</si>
  <si>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</si>
  <si>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</si>
  <si>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</si>
  <si>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</si>
  <si>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</si>
  <si>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</si>
  <si>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</si>
  <si>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</si>
  <si>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</si>
  <si>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</si>
  <si>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</si>
  <si>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</si>
  <si>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</si>
  <si>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</si>
  <si>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</si>
  <si>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</si>
  <si>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</si>
  <si>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</si>
  <si>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</si>
  <si>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</si>
  <si>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</si>
  <si>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</si>
  <si>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</si>
  <si>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</si>
  <si>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</si>
  <si>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</si>
  <si>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</si>
  <si>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</si>
  <si>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</si>
  <si>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</si>
  <si>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</si>
  <si>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</si>
  <si>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</si>
  <si>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</si>
  <si>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</si>
  <si>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</si>
  <si>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</si>
  <si>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</si>
  <si>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</si>
  <si>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</si>
  <si>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</si>
  <si>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</si>
  <si>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</si>
  <si>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</si>
  <si>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</si>
  <si>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</si>
  <si>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</si>
  <si>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</si>
  <si>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</si>
  <si>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</si>
  <si>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</si>
  <si>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</si>
  <si>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</si>
  <si>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</si>
  <si>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</si>
  <si>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</si>
  <si>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</si>
  <si>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</si>
  <si>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</si>
  <si>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</si>
  <si>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</si>
  <si>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</si>
  <si>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</si>
  <si>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</si>
  <si>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</si>
  <si>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</si>
  <si>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</si>
  <si>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</si>
  <si>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</si>
  <si>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</si>
  <si>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</si>
  <si>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</si>
  <si>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</si>
  <si>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</si>
  <si>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</si>
  <si>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</si>
  <si>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</si>
  <si>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</si>
  <si>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</si>
  <si>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</si>
  <si>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</si>
  <si>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</si>
  <si>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</si>
  <si>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</si>
  <si>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</si>
  <si>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</si>
  <si>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</si>
  <si>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</si>
  <si>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</si>
  <si>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</si>
  <si>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</si>
  <si>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</si>
  <si>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</si>
  <si>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</si>
  <si>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</si>
  <si>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</si>
  <si>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</si>
  <si>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</si>
  <si>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</si>
  <si>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</si>
  <si>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</si>
  <si>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</si>
  <si>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</si>
  <si>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</si>
  <si>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</si>
  <si>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</si>
  <si>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</si>
  <si>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</si>
  <si>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</si>
  <si>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</si>
  <si>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</si>
  <si>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</si>
  <si>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</si>
  <si>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</si>
  <si>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</si>
  <si>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</si>
  <si>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</si>
  <si>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</si>
  <si>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</si>
  <si>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</si>
  <si>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</si>
  <si>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</si>
  <si>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</si>
  <si>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</si>
  <si>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</si>
  <si>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</si>
  <si>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</si>
  <si>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</si>
  <si>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</si>
  <si>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</si>
  <si>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</si>
  <si>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</si>
  <si>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</si>
  <si>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</si>
  <si>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</si>
  <si>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</si>
  <si>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</si>
  <si>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</si>
  <si>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</si>
  <si>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</si>
  <si>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</si>
  <si>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</si>
  <si>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</si>
  <si>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</si>
  <si>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</si>
  <si>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</si>
  <si>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</si>
  <si>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</si>
  <si>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</si>
  <si>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</si>
  <si>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</si>
  <si>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</si>
  <si>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</si>
  <si>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</si>
  <si>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</si>
  <si>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</si>
  <si>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</si>
  <si>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</si>
  <si>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</si>
  <si>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</si>
  <si>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</si>
  <si>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</si>
  <si>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</si>
  <si>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</si>
  <si>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</si>
  <si>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</si>
  <si>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</si>
  <si>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</si>
  <si>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</si>
  <si>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</si>
  <si>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</si>
  <si>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</si>
  <si>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</si>
  <si>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</si>
  <si>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</si>
  <si>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</si>
  <si>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</si>
  <si>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</si>
  <si>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</si>
  <si>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</si>
  <si>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</si>
  <si>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</si>
  <si>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</si>
  <si>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</si>
  <si>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</si>
  <si>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</si>
  <si>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</si>
  <si>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</si>
  <si>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</si>
  <si>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</si>
  <si>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</si>
  <si>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</si>
  <si>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</si>
  <si>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</si>
  <si>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</si>
  <si>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</si>
  <si>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</si>
  <si>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</si>
  <si>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</si>
  <si>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</si>
  <si>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</si>
  <si>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</si>
  <si>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</si>
  <si>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</si>
  <si>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</si>
  <si>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</si>
  <si>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</si>
  <si>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</si>
  <si>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</si>
  <si>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</si>
  <si>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</si>
  <si>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</si>
  <si>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</si>
  <si>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</si>
  <si>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</si>
  <si>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</si>
  <si>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</si>
  <si>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</si>
  <si>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</si>
  <si>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</si>
  <si>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</si>
  <si>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</si>
  <si>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</si>
  <si>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</si>
  <si>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</si>
  <si>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</si>
  <si>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</si>
  <si>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</si>
  <si>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</si>
  <si>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</si>
  <si>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</si>
  <si>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</si>
  <si>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</si>
  <si>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</si>
  <si>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</si>
  <si>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</si>
  <si>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</si>
  <si>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</si>
  <si>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</si>
  <si>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</si>
  <si>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</si>
  <si>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</si>
  <si>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</si>
  <si>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</si>
  <si>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</si>
  <si>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</si>
  <si>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</si>
  <si>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</si>
  <si>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</si>
  <si>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</si>
  <si>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</si>
  <si>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</si>
  <si>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</si>
  <si>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</si>
  <si>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</si>
  <si>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</si>
  <si>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</si>
  <si>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</si>
  <si>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</si>
  <si>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</si>
  <si>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</si>
  <si>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</si>
  <si>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</si>
  <si>
    <t>Prof. Dr Füsun Sunar, Prof. Dr. Nazmi Zengin, Prof. Dr. Hayrullah Alp, Doç. Dr. Rahim Kocabaş, Dr. Öğr. Üyesi Hale Köksoy, Dr. Öğr. Üyesi Osman Yaşar Işıklı</t>
  </si>
  <si>
    <t>15:00 HİSTOLOJİ VE EMBRİYOLOJİ UYGULAMA SINAVI</t>
  </si>
  <si>
    <t>29 Haziran Pazartesi</t>
  </si>
  <si>
    <t>17 Temmuz Cuma</t>
  </si>
  <si>
    <t>10:00 KURUL BÜTÜNLEME SINAVI</t>
  </si>
  <si>
    <t>10:00 KURUL FİNAL SINAVI</t>
  </si>
  <si>
    <t>15.00 Biyofizik Uygulama Sınavı</t>
  </si>
  <si>
    <t>15.00 Tıbbi Fizyoloji Uygulama Sınavı</t>
  </si>
  <si>
    <t>12TBY.03</t>
  </si>
  <si>
    <t>12TBY.04</t>
  </si>
  <si>
    <t>10.00  Ortak Ders Sınavı</t>
  </si>
  <si>
    <t xml:space="preserve">Prof. Dr. Füsun Sunar, Prof. Dr. Rafet Yarımoğlu, Doç. Dr. Tayfun Et, Doç. Dr. Hatice Toprak, Dr. Öğr. Üyesi Fadime Pınar Ateş, Dr. Öğr. Üyesi Gökhan Karaeminoğulları, </t>
  </si>
  <si>
    <t>Doç.Dr.Dilek Atik-/Prof.Dr.Murat Çetin Rağbetli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</si>
</sst>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
      <b/>
      <sz val="12"/>
      <color theme="0"/>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28">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7" fillId="7" borderId="1" xfId="0" applyFont="1" applyFill="1" applyBorder="1" applyAlignment="1">
      <alignment vertical="center"/>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1" fontId="0" fillId="0" borderId="0" xfId="0" applyNumberFormat="1"/>
    <xf numFmtId="2" fontId="63" fillId="0" borderId="1" xfId="0" applyNumberFormat="1" applyFont="1" applyBorder="1" applyAlignment="1">
      <alignment horizontal="center" vertical="center"/>
    </xf>
    <xf numFmtId="0" fontId="84" fillId="4" borderId="1" xfId="0" applyFont="1" applyFill="1" applyBorder="1" applyAlignment="1">
      <alignment horizontal="left" vertical="center"/>
    </xf>
    <xf numFmtId="0" fontId="39" fillId="4" borderId="16"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84" fillId="4" borderId="16" xfId="0" applyFont="1" applyFill="1" applyBorder="1" applyAlignment="1">
      <alignment horizontal="center" vertical="center"/>
    </xf>
    <xf numFmtId="0" fontId="84" fillId="4" borderId="12" xfId="0" applyFont="1" applyFill="1" applyBorder="1" applyAlignment="1">
      <alignment horizontal="center" vertical="center"/>
    </xf>
    <xf numFmtId="0" fontId="84" fillId="4" borderId="8" xfId="0" applyFont="1" applyFill="1" applyBorder="1" applyAlignment="1">
      <alignment horizontal="center" vertical="center"/>
    </xf>
    <xf numFmtId="0" fontId="84" fillId="4" borderId="20" xfId="0" applyFont="1" applyFill="1" applyBorder="1" applyAlignment="1">
      <alignment horizontal="center" vertical="center"/>
    </xf>
    <xf numFmtId="0" fontId="84" fillId="4" borderId="6" xfId="0" applyFont="1" applyFill="1" applyBorder="1" applyAlignment="1">
      <alignment horizontal="center" vertical="center"/>
    </xf>
    <xf numFmtId="0" fontId="84" fillId="4" borderId="10"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6" fillId="105" borderId="16" xfId="0" applyFont="1" applyFill="1" applyBorder="1" applyAlignment="1">
      <alignment horizontal="center" vertical="center"/>
    </xf>
    <xf numFmtId="0" fontId="6" fillId="105" borderId="12" xfId="0" applyFont="1" applyFill="1" applyBorder="1" applyAlignment="1">
      <alignment horizontal="center" vertical="center"/>
    </xf>
    <xf numFmtId="0" fontId="6" fillId="105" borderId="8" xfId="0" applyFont="1" applyFill="1" applyBorder="1" applyAlignment="1">
      <alignment horizontal="center" vertical="center"/>
    </xf>
    <xf numFmtId="0" fontId="6" fillId="105" borderId="20" xfId="0" applyFont="1" applyFill="1" applyBorder="1" applyAlignment="1">
      <alignment horizontal="center" vertical="center"/>
    </xf>
    <xf numFmtId="0" fontId="6" fillId="105" borderId="6" xfId="0" applyFont="1" applyFill="1" applyBorder="1" applyAlignment="1">
      <alignment horizontal="center" vertical="center"/>
    </xf>
    <xf numFmtId="0" fontId="6" fillId="105" borderId="10" xfId="0" applyFont="1"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92" fillId="105" borderId="5" xfId="0" applyFont="1" applyFill="1" applyBorder="1" applyAlignment="1">
      <alignment horizontal="center" vertical="center"/>
    </xf>
    <xf numFmtId="0" fontId="92" fillId="105" borderId="7" xfId="0" applyFont="1" applyFill="1" applyBorder="1" applyAlignment="1">
      <alignment horizontal="center" vertical="center"/>
    </xf>
    <xf numFmtId="0" fontId="92" fillId="105" borderId="2" xfId="0" applyFont="1" applyFill="1" applyBorder="1" applyAlignment="1">
      <alignment horizontal="center" vertical="center"/>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84" fillId="4" borderId="16" xfId="11" applyFont="1" applyFill="1" applyBorder="1" applyAlignment="1">
      <alignment horizontal="center" vertical="center"/>
    </xf>
    <xf numFmtId="0" fontId="84" fillId="4" borderId="12" xfId="11" applyFont="1" applyFill="1" applyBorder="1" applyAlignment="1">
      <alignment horizontal="center" vertical="center"/>
    </xf>
    <xf numFmtId="0" fontId="84" fillId="4" borderId="8" xfId="11" applyFont="1" applyFill="1" applyBorder="1" applyAlignment="1">
      <alignment horizontal="center" vertical="center"/>
    </xf>
    <xf numFmtId="0" fontId="84" fillId="4" borderId="20" xfId="11" applyFont="1" applyFill="1" applyBorder="1" applyAlignment="1">
      <alignment horizontal="center" vertical="center"/>
    </xf>
    <xf numFmtId="0" fontId="84" fillId="4" borderId="6" xfId="11" applyFont="1" applyFill="1" applyBorder="1" applyAlignment="1">
      <alignment horizontal="center" vertical="center"/>
    </xf>
    <xf numFmtId="0" fontId="84" fillId="4" borderId="10" xfId="11" applyFont="1" applyFill="1" applyBorder="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84" fillId="18" borderId="16" xfId="0" applyFont="1" applyFill="1" applyBorder="1" applyAlignment="1">
      <alignment vertical="center"/>
    </xf>
    <xf numFmtId="0" fontId="84" fillId="18" borderId="12" xfId="0" applyFont="1" applyFill="1" applyBorder="1" applyAlignment="1">
      <alignment vertical="center"/>
    </xf>
    <xf numFmtId="0" fontId="84" fillId="18" borderId="8" xfId="0" applyFont="1" applyFill="1" applyBorder="1" applyAlignment="1">
      <alignment vertical="center"/>
    </xf>
    <xf numFmtId="0" fontId="84" fillId="18" borderId="20" xfId="0" applyFont="1" applyFill="1" applyBorder="1" applyAlignment="1">
      <alignment vertical="center"/>
    </xf>
    <xf numFmtId="0" fontId="84" fillId="18" borderId="6" xfId="0" applyFont="1" applyFill="1" applyBorder="1" applyAlignment="1">
      <alignment vertical="center"/>
    </xf>
    <xf numFmtId="0" fontId="84" fillId="18" borderId="10" xfId="0" applyFont="1" applyFill="1" applyBorder="1" applyAlignment="1">
      <alignment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4" t="s">
        <v>3205</v>
      </c>
      <c r="B2" s="1484"/>
      <c r="C2" s="1484"/>
      <c r="D2" s="1484"/>
      <c r="E2" s="1484"/>
      <c r="F2" s="1484"/>
      <c r="H2" s="41"/>
      <c r="I2" s="41"/>
      <c r="J2" s="40"/>
      <c r="K2" s="40"/>
      <c r="L2" s="40"/>
      <c r="M2" s="40"/>
      <c r="N2" s="40"/>
      <c r="O2" s="40"/>
    </row>
    <row r="3" spans="1:16" ht="68.099999999999994" customHeight="1" x14ac:dyDescent="0.25">
      <c r="A3" s="1485"/>
      <c r="B3" s="1485"/>
      <c r="C3" s="1485"/>
      <c r="D3" s="1485"/>
      <c r="E3" s="1485"/>
      <c r="F3" s="1485"/>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6" t="s">
        <v>3305</v>
      </c>
      <c r="C6" s="1486" t="s">
        <v>3306</v>
      </c>
      <c r="D6" s="1486" t="s">
        <v>3307</v>
      </c>
      <c r="E6" s="1486" t="s">
        <v>3308</v>
      </c>
      <c r="F6" s="1487"/>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3287</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9">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80">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3309</v>
      </c>
      <c r="B33" s="1483"/>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8"/>
      <c r="B35" s="1481"/>
      <c r="C35" s="549"/>
      <c r="D35" s="549"/>
      <c r="E35" s="549"/>
      <c r="F35" s="549"/>
      <c r="G35" s="536"/>
    </row>
    <row r="36" spans="1:7" ht="20.25" x14ac:dyDescent="0.25">
      <c r="A36" s="1478"/>
      <c r="B36" s="1481"/>
      <c r="C36" s="549"/>
      <c r="D36" s="549"/>
      <c r="E36" s="549"/>
      <c r="F36" s="549"/>
      <c r="G36" s="536"/>
    </row>
    <row r="37" spans="1:7" ht="20.25" x14ac:dyDescent="0.3">
      <c r="A37" s="1482"/>
      <c r="B37" s="1482"/>
      <c r="C37" s="1482"/>
      <c r="D37" s="1482"/>
      <c r="E37" s="1482"/>
      <c r="F37" s="1482"/>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67" t="s">
        <v>3204</v>
      </c>
      <c r="B42" s="1567"/>
      <c r="C42" s="1567"/>
      <c r="D42" s="1567"/>
      <c r="E42" s="1567"/>
      <c r="F42" s="1567"/>
    </row>
    <row r="43" spans="1:7" ht="51" customHeight="1" x14ac:dyDescent="0.25">
      <c r="A43" s="1567" t="s">
        <v>2494</v>
      </c>
      <c r="B43" s="1567"/>
      <c r="C43" s="1567"/>
      <c r="D43" s="1567"/>
      <c r="E43" s="1567"/>
      <c r="F43" s="1567"/>
    </row>
    <row r="44" spans="1:7" ht="54.95" customHeight="1" x14ac:dyDescent="0.25">
      <c r="A44" s="1567" t="s">
        <v>2493</v>
      </c>
      <c r="B44" s="1567"/>
      <c r="C44" s="1567"/>
      <c r="D44" s="1567"/>
      <c r="E44" s="1567"/>
      <c r="F44" s="1567"/>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3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20.78</v>
      </c>
      <c r="D15" s="1461"/>
      <c r="E15" s="657"/>
      <c r="F15" s="3"/>
    </row>
    <row r="16" spans="1:6" x14ac:dyDescent="0.25">
      <c r="A16" s="705" t="s">
        <v>28</v>
      </c>
      <c r="B16" s="749">
        <f>COUNTIF($B$36:$B$503,"*13ANT.L*")/2</f>
        <v>18</v>
      </c>
      <c r="C16" s="476"/>
      <c r="D16" s="1462">
        <f>B16/$B$33*$C$33</f>
        <v>8.2058823529411757</v>
      </c>
      <c r="E16" s="658"/>
      <c r="F16" s="39"/>
    </row>
    <row r="17" spans="1:6" x14ac:dyDescent="0.25">
      <c r="A17" s="704" t="s">
        <v>5</v>
      </c>
      <c r="B17" s="995">
        <v>25</v>
      </c>
      <c r="C17" s="53">
        <f>ROUND(B17/$B$32*100,2)</f>
        <v>16.23</v>
      </c>
      <c r="D17" s="1462"/>
      <c r="E17" s="40"/>
      <c r="F17" s="3"/>
    </row>
    <row r="18" spans="1:6" x14ac:dyDescent="0.25">
      <c r="A18" s="705" t="s">
        <v>29</v>
      </c>
      <c r="B18" s="1053">
        <v>15</v>
      </c>
      <c r="C18" s="476"/>
      <c r="D18" s="1462">
        <f>B18/$B$33*$C$33</f>
        <v>6.8382352941176467</v>
      </c>
      <c r="E18" s="657"/>
      <c r="F18" s="39"/>
    </row>
    <row r="19" spans="1:6" x14ac:dyDescent="0.25">
      <c r="A19" s="704" t="s">
        <v>20</v>
      </c>
      <c r="B19" s="847">
        <v>22</v>
      </c>
      <c r="C19" s="53">
        <f>ROUND(B19/$B$32*100,2)</f>
        <v>14.29</v>
      </c>
      <c r="D19" s="1462"/>
      <c r="E19" s="658"/>
      <c r="F19" s="3"/>
    </row>
    <row r="20" spans="1:6" x14ac:dyDescent="0.25">
      <c r="A20" s="705" t="s">
        <v>26</v>
      </c>
      <c r="B20" s="837">
        <v>16</v>
      </c>
      <c r="C20" s="476"/>
      <c r="D20" s="1462">
        <f>B20/$B$33*$C$33</f>
        <v>7.2941176470588234</v>
      </c>
      <c r="E20" s="658"/>
      <c r="F20" s="39"/>
    </row>
    <row r="21" spans="1:6" x14ac:dyDescent="0.25">
      <c r="A21" s="706" t="s">
        <v>53</v>
      </c>
      <c r="B21" s="1237">
        <v>22</v>
      </c>
      <c r="C21" s="53">
        <f>ROUND(B21/$B$32*100,2)</f>
        <v>14.29</v>
      </c>
      <c r="D21" s="1462"/>
      <c r="E21" s="559"/>
      <c r="F21" s="3"/>
    </row>
    <row r="22" spans="1:6" x14ac:dyDescent="0.25">
      <c r="A22" s="704" t="s">
        <v>1932</v>
      </c>
      <c r="B22" s="796">
        <v>5</v>
      </c>
      <c r="C22" s="53">
        <f>ROUND(B22/$B$32*100,2)</f>
        <v>3.25</v>
      </c>
      <c r="D22" s="1462">
        <f>B22/$B$33*$C$33</f>
        <v>2.2794117647058822</v>
      </c>
      <c r="E22" s="559"/>
      <c r="F22" s="3"/>
    </row>
    <row r="23" spans="1:6" x14ac:dyDescent="0.25">
      <c r="A23" s="705" t="s">
        <v>1934</v>
      </c>
      <c r="B23" s="797">
        <v>8</v>
      </c>
      <c r="C23" s="476"/>
      <c r="D23" s="1462"/>
      <c r="E23" s="477"/>
      <c r="F23" s="39"/>
    </row>
    <row r="24" spans="1:6" x14ac:dyDescent="0.25">
      <c r="A24" s="706" t="s">
        <v>0</v>
      </c>
      <c r="B24" s="1294">
        <v>5</v>
      </c>
      <c r="C24" s="53">
        <f>ROUND(B24/$B$32*100,2)</f>
        <v>3.25</v>
      </c>
      <c r="D24" s="1462">
        <f>B24/$B$33*$C$33</f>
        <v>2.2794117647058822</v>
      </c>
      <c r="E24" s="26"/>
      <c r="F24" s="3"/>
    </row>
    <row r="25" spans="1:6" x14ac:dyDescent="0.25">
      <c r="A25" s="705" t="s">
        <v>27</v>
      </c>
      <c r="B25" s="1295">
        <v>2</v>
      </c>
      <c r="C25" s="476"/>
      <c r="D25" s="1462"/>
      <c r="E25" s="477"/>
      <c r="F25" s="39"/>
    </row>
    <row r="26" spans="1:6" x14ac:dyDescent="0.25">
      <c r="A26" s="706" t="s">
        <v>21</v>
      </c>
      <c r="B26" s="1203">
        <v>20</v>
      </c>
      <c r="C26" s="53">
        <f>ROUND(B26/$B$32*100,2)</f>
        <v>12.99</v>
      </c>
      <c r="D26" s="1462"/>
      <c r="E26" s="26"/>
      <c r="F26" s="3"/>
    </row>
    <row r="27" spans="1:6" x14ac:dyDescent="0.25">
      <c r="A27" s="704" t="s">
        <v>9</v>
      </c>
      <c r="B27" s="976">
        <v>6</v>
      </c>
      <c r="C27" s="53">
        <f>ROUND(B27/$B$32*100,2)</f>
        <v>3.9</v>
      </c>
      <c r="D27" s="1462"/>
      <c r="E27" s="3"/>
      <c r="F27" s="3"/>
    </row>
    <row r="28" spans="1:6" x14ac:dyDescent="0.25">
      <c r="A28" s="75" t="s">
        <v>58</v>
      </c>
      <c r="B28" s="1119">
        <v>9</v>
      </c>
      <c r="C28" s="53">
        <f>ROUND(B28/$B$32*100,2)</f>
        <v>5.84</v>
      </c>
      <c r="D28" s="1462">
        <f>B28/$B$33*$C$33</f>
        <v>4.1029411764705879</v>
      </c>
      <c r="E28" s="3"/>
      <c r="F28" s="3"/>
    </row>
    <row r="29" spans="1:6" x14ac:dyDescent="0.25">
      <c r="A29" s="75" t="s">
        <v>3287</v>
      </c>
      <c r="B29" s="1119">
        <v>8</v>
      </c>
      <c r="C29" s="53">
        <f>ROUND(B29/$B$32*100,2)</f>
        <v>5.19</v>
      </c>
      <c r="D29" s="1462"/>
      <c r="E29" s="3"/>
      <c r="F29" s="3"/>
    </row>
    <row r="30" spans="1:6" x14ac:dyDescent="0.25">
      <c r="A30" s="705" t="s">
        <v>3179</v>
      </c>
      <c r="B30" s="1099">
        <v>9</v>
      </c>
      <c r="C30" s="53"/>
      <c r="D30" s="1462"/>
      <c r="E30" s="3"/>
      <c r="F30" s="3"/>
    </row>
    <row r="31" spans="1:6" x14ac:dyDescent="0.25">
      <c r="A31" s="674" t="s">
        <v>2</v>
      </c>
      <c r="B31" s="675">
        <f>SUM(B15:B30)</f>
        <v>222</v>
      </c>
      <c r="C31" s="676">
        <f>SUM(C15:C30)</f>
        <v>100.01</v>
      </c>
      <c r="D31" s="1462"/>
      <c r="E31" s="26"/>
      <c r="F31" s="3"/>
    </row>
    <row r="32" spans="1:6" x14ac:dyDescent="0.25">
      <c r="A32" s="674" t="s">
        <v>3283</v>
      </c>
      <c r="B32" s="675">
        <f>SUM(B15,B17,B19,B21,B22,B24,B26,B27,B28,B29)</f>
        <v>154</v>
      </c>
      <c r="C32" s="676">
        <f>ROUND(B32/B31*100,0)</f>
        <v>69</v>
      </c>
      <c r="D32" s="1462"/>
      <c r="E32" s="26"/>
      <c r="F32" s="3"/>
    </row>
    <row r="33" spans="1:6" x14ac:dyDescent="0.25">
      <c r="A33" s="1451" t="s">
        <v>3284</v>
      </c>
      <c r="B33" s="1458">
        <f>SUM(B16,B18,B20,B23,B25,B30)</f>
        <v>68</v>
      </c>
      <c r="C33" s="1460">
        <f>ROUND(B33/B31*100,0)</f>
        <v>31</v>
      </c>
      <c r="D33" s="1461">
        <f>SUM(D15:D30)</f>
        <v>31</v>
      </c>
      <c r="E33" s="26"/>
      <c r="F33" s="3"/>
    </row>
    <row r="34" spans="1:6" ht="15.6" customHeight="1" x14ac:dyDescent="0.25">
      <c r="A34" s="1562" t="s">
        <v>2573</v>
      </c>
      <c r="B34" s="1562"/>
      <c r="C34" s="1562"/>
      <c r="D34" s="1562"/>
      <c r="E34" s="677"/>
      <c r="F34" s="518"/>
    </row>
    <row r="35" spans="1:6" ht="65.25" customHeight="1" x14ac:dyDescent="0.25">
      <c r="A35" s="1563" t="s">
        <v>2274</v>
      </c>
      <c r="B35" s="1563"/>
      <c r="C35" s="1563"/>
      <c r="D35" s="1563"/>
      <c r="E35" s="1563"/>
      <c r="F35" s="1563"/>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9" t="s">
        <v>3288</v>
      </c>
      <c r="C84" s="1439" t="s">
        <v>3287</v>
      </c>
      <c r="D84" s="1440"/>
      <c r="E84" s="1441"/>
      <c r="F84" s="1440"/>
    </row>
    <row r="85" spans="1:6" x14ac:dyDescent="0.25">
      <c r="A85" s="5" t="s">
        <v>38</v>
      </c>
      <c r="B85" s="1439" t="s">
        <v>3289</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9" t="s">
        <v>3290</v>
      </c>
      <c r="C121" s="1439" t="s">
        <v>3287</v>
      </c>
      <c r="D121" s="1442"/>
      <c r="E121" s="1443"/>
      <c r="F121" s="1444"/>
    </row>
    <row r="122" spans="1:6" x14ac:dyDescent="0.25">
      <c r="A122" s="70" t="s">
        <v>35</v>
      </c>
      <c r="B122" s="1439" t="s">
        <v>3291</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3255</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3256</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3257</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3258</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3259</v>
      </c>
      <c r="B182" s="572"/>
      <c r="C182" s="14"/>
      <c r="D182" s="14"/>
      <c r="E182" s="14"/>
      <c r="F182" s="14"/>
    </row>
    <row r="183" spans="1:6" x14ac:dyDescent="0.25">
      <c r="A183" s="5" t="s">
        <v>34</v>
      </c>
      <c r="B183" s="1439" t="s">
        <v>3292</v>
      </c>
      <c r="C183" s="1439" t="s">
        <v>3287</v>
      </c>
      <c r="D183" s="1445"/>
      <c r="E183" s="1445"/>
      <c r="F183" s="1445"/>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3260</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9" t="s">
        <v>3293</v>
      </c>
      <c r="C203" s="1439" t="s">
        <v>3287</v>
      </c>
      <c r="D203" s="1445"/>
      <c r="E203" s="1445"/>
      <c r="F203" s="1443"/>
    </row>
    <row r="204" spans="1:6" x14ac:dyDescent="0.25">
      <c r="A204" s="645" t="s">
        <v>3261</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3262</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9" t="s">
        <v>3294</v>
      </c>
      <c r="C223" s="1439" t="s">
        <v>3287</v>
      </c>
      <c r="D223" s="1445"/>
      <c r="E223" s="1445"/>
      <c r="F223" s="1445"/>
    </row>
    <row r="224" spans="1:6" x14ac:dyDescent="0.25">
      <c r="A224" s="645" t="s">
        <v>3263</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3264</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9" t="s">
        <v>3295</v>
      </c>
      <c r="C287" s="1439" t="s">
        <v>3287</v>
      </c>
      <c r="D287" s="1442"/>
      <c r="E287" s="1442"/>
      <c r="F287" s="1442"/>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9" t="s">
        <v>3296</v>
      </c>
      <c r="C316" s="1439" t="s">
        <v>3287</v>
      </c>
      <c r="D316" s="1442"/>
      <c r="E316" s="1442"/>
      <c r="F316" s="1442"/>
    </row>
    <row r="317" spans="1:6" x14ac:dyDescent="0.25">
      <c r="A317" s="72" t="s">
        <v>41</v>
      </c>
      <c r="B317" s="1439" t="s">
        <v>3297</v>
      </c>
      <c r="C317" s="1439" t="s">
        <v>3287</v>
      </c>
      <c r="D317" s="1442"/>
      <c r="E317" s="1442"/>
      <c r="F317" s="1442"/>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3298</v>
      </c>
      <c r="C368" s="1439" t="s">
        <v>3287</v>
      </c>
      <c r="D368" s="1445"/>
      <c r="E368" s="1446"/>
      <c r="F368" s="1445"/>
    </row>
    <row r="369" spans="1:6" x14ac:dyDescent="0.25">
      <c r="A369" s="74" t="s">
        <v>41</v>
      </c>
      <c r="B369" s="1439" t="s">
        <v>3299</v>
      </c>
      <c r="C369" s="1439" t="s">
        <v>3287</v>
      </c>
      <c r="D369" s="1445"/>
      <c r="E369" s="1446"/>
      <c r="F369" s="1445"/>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3265</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9" t="s">
        <v>3300</v>
      </c>
      <c r="C408" s="1439" t="s">
        <v>3287</v>
      </c>
      <c r="D408" s="1447"/>
      <c r="E408" s="1448"/>
      <c r="F408" s="1447"/>
    </row>
    <row r="409" spans="1:6" x14ac:dyDescent="0.25">
      <c r="A409" s="5" t="s">
        <v>38</v>
      </c>
      <c r="B409" s="1439" t="s">
        <v>3301</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9" t="s">
        <v>3302</v>
      </c>
      <c r="C423" s="1439" t="s">
        <v>3287</v>
      </c>
      <c r="D423" s="1443"/>
      <c r="E423" s="1443"/>
      <c r="F423" s="1443"/>
    </row>
    <row r="424" spans="1:6" x14ac:dyDescent="0.25">
      <c r="A424" s="18" t="s">
        <v>35</v>
      </c>
      <c r="B424" s="1439" t="s">
        <v>3303</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3266</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70" t="s">
        <v>3249</v>
      </c>
      <c r="C470" s="1671"/>
      <c r="D470" s="1671"/>
      <c r="E470" s="1671"/>
      <c r="F470" s="1672"/>
    </row>
    <row r="471" spans="1:6" x14ac:dyDescent="0.25">
      <c r="A471" s="18" t="s">
        <v>38</v>
      </c>
      <c r="B471" s="1673"/>
      <c r="C471" s="1674"/>
      <c r="D471" s="1674"/>
      <c r="E471" s="1674"/>
      <c r="F471" s="1675"/>
    </row>
    <row r="472" spans="1:6" x14ac:dyDescent="0.25">
      <c r="A472" s="74" t="s">
        <v>40</v>
      </c>
      <c r="B472" s="1673"/>
      <c r="C472" s="1674"/>
      <c r="D472" s="1674"/>
      <c r="E472" s="1674"/>
      <c r="F472" s="1675"/>
    </row>
    <row r="473" spans="1:6" x14ac:dyDescent="0.25">
      <c r="A473" s="74" t="s">
        <v>41</v>
      </c>
      <c r="B473" s="1676"/>
      <c r="C473" s="1677"/>
      <c r="D473" s="1677"/>
      <c r="E473" s="1677"/>
      <c r="F473" s="1678"/>
    </row>
    <row r="474" spans="1:6" x14ac:dyDescent="0.25">
      <c r="A474" s="645" t="s">
        <v>2611</v>
      </c>
      <c r="B474" s="572"/>
      <c r="C474" s="14"/>
      <c r="D474" s="14"/>
      <c r="E474" s="14"/>
      <c r="F474" s="14"/>
    </row>
    <row r="475" spans="1:6" x14ac:dyDescent="0.25">
      <c r="A475" s="18" t="s">
        <v>34</v>
      </c>
      <c r="B475" s="1661" t="s">
        <v>3247</v>
      </c>
      <c r="C475" s="1662"/>
      <c r="D475" s="1663"/>
      <c r="E475" s="38"/>
      <c r="F475" s="5"/>
    </row>
    <row r="476" spans="1:6" x14ac:dyDescent="0.25">
      <c r="A476" s="18" t="s">
        <v>35</v>
      </c>
      <c r="B476" s="1664"/>
      <c r="C476" s="1665"/>
      <c r="D476" s="1666"/>
      <c r="E476" s="38"/>
      <c r="F476" s="5"/>
    </row>
    <row r="477" spans="1:6" x14ac:dyDescent="0.25">
      <c r="A477" s="18" t="s">
        <v>36</v>
      </c>
      <c r="B477" s="1664"/>
      <c r="C477" s="1665"/>
      <c r="D477" s="1666"/>
      <c r="E477" s="185"/>
      <c r="F477" s="117"/>
    </row>
    <row r="478" spans="1:6" x14ac:dyDescent="0.25">
      <c r="A478" s="18" t="s">
        <v>37</v>
      </c>
      <c r="B478" s="1667"/>
      <c r="C478" s="1668"/>
      <c r="D478" s="1669"/>
      <c r="E478" s="185"/>
      <c r="F478" s="117"/>
    </row>
    <row r="479" spans="1:6" x14ac:dyDescent="0.25">
      <c r="A479" s="470" t="s">
        <v>3253</v>
      </c>
      <c r="B479" s="436"/>
      <c r="C479" s="436"/>
      <c r="D479" s="436"/>
      <c r="E479" s="437"/>
      <c r="F479" s="436"/>
    </row>
    <row r="480" spans="1:6" x14ac:dyDescent="0.25">
      <c r="A480" s="18" t="s">
        <v>39</v>
      </c>
      <c r="B480" s="1661" t="s">
        <v>3248</v>
      </c>
      <c r="C480" s="1662"/>
      <c r="D480" s="1663"/>
      <c r="E480" s="5"/>
      <c r="F480" s="81"/>
    </row>
    <row r="481" spans="1:6" x14ac:dyDescent="0.25">
      <c r="A481" s="18" t="s">
        <v>38</v>
      </c>
      <c r="B481" s="1664"/>
      <c r="C481" s="1665"/>
      <c r="D481" s="1666"/>
      <c r="E481" s="5"/>
      <c r="F481" s="81"/>
    </row>
    <row r="482" spans="1:6" x14ac:dyDescent="0.25">
      <c r="A482" s="74" t="s">
        <v>40</v>
      </c>
      <c r="B482" s="1664"/>
      <c r="C482" s="1665"/>
      <c r="D482" s="1666"/>
      <c r="E482" s="5"/>
      <c r="F482" s="5"/>
    </row>
    <row r="483" spans="1:6" x14ac:dyDescent="0.25">
      <c r="A483" s="74" t="s">
        <v>41</v>
      </c>
      <c r="B483" s="1667"/>
      <c r="C483" s="1668"/>
      <c r="D483" s="1669"/>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43" t="s">
        <v>3250</v>
      </c>
      <c r="C490" s="1644"/>
      <c r="D490" s="1645"/>
      <c r="E490" s="38"/>
      <c r="F490" s="5"/>
    </row>
    <row r="491" spans="1:6" ht="15.6" customHeight="1" x14ac:dyDescent="0.25">
      <c r="A491" s="5" t="s">
        <v>38</v>
      </c>
      <c r="B491" s="1646"/>
      <c r="C491" s="1647"/>
      <c r="D491" s="1648"/>
      <c r="E491" s="38"/>
      <c r="F491" s="5"/>
    </row>
    <row r="492" spans="1:6" ht="15.6" customHeight="1" x14ac:dyDescent="0.25">
      <c r="A492" s="72" t="s">
        <v>40</v>
      </c>
      <c r="B492" s="1646"/>
      <c r="C492" s="1647"/>
      <c r="D492" s="1648"/>
      <c r="E492" s="38"/>
      <c r="F492" s="5"/>
    </row>
    <row r="493" spans="1:6" ht="15.6" customHeight="1" x14ac:dyDescent="0.25">
      <c r="A493" s="72" t="s">
        <v>41</v>
      </c>
      <c r="B493" s="1649"/>
      <c r="C493" s="1650"/>
      <c r="D493" s="1651"/>
      <c r="E493" s="38"/>
      <c r="F493" s="5"/>
    </row>
    <row r="494" spans="1:6" x14ac:dyDescent="0.25">
      <c r="A494" s="645" t="s">
        <v>3269</v>
      </c>
      <c r="B494" s="14"/>
      <c r="C494" s="14"/>
      <c r="D494" s="14"/>
      <c r="E494" s="14"/>
      <c r="F494" s="14"/>
    </row>
    <row r="495" spans="1:6" x14ac:dyDescent="0.25">
      <c r="A495" s="5" t="s">
        <v>34</v>
      </c>
      <c r="B495" s="1652" t="s">
        <v>3251</v>
      </c>
      <c r="C495" s="1653"/>
      <c r="D495" s="1654"/>
      <c r="E495" s="5"/>
      <c r="F495" s="5"/>
    </row>
    <row r="496" spans="1:6" ht="25.9" customHeight="1" x14ac:dyDescent="0.25">
      <c r="A496" s="5" t="s">
        <v>35</v>
      </c>
      <c r="B496" s="1655"/>
      <c r="C496" s="1656"/>
      <c r="D496" s="1657"/>
      <c r="E496" s="5"/>
      <c r="F496" s="5"/>
    </row>
    <row r="497" spans="1:6" x14ac:dyDescent="0.25">
      <c r="A497" s="5" t="s">
        <v>36</v>
      </c>
      <c r="B497" s="1655"/>
      <c r="C497" s="1656"/>
      <c r="D497" s="1657"/>
      <c r="E497" s="5"/>
      <c r="F497" s="5"/>
    </row>
    <row r="498" spans="1:6" x14ac:dyDescent="0.25">
      <c r="A498" s="5" t="s">
        <v>37</v>
      </c>
      <c r="B498" s="1658"/>
      <c r="C498" s="1659"/>
      <c r="D498" s="1660"/>
      <c r="E498" s="5"/>
      <c r="F498" s="5"/>
    </row>
    <row r="499" spans="1:6" x14ac:dyDescent="0.25">
      <c r="A499" s="435"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79" t="s">
        <v>2619</v>
      </c>
      <c r="B31" s="1679"/>
      <c r="C31" s="1679"/>
      <c r="D31" s="1679"/>
      <c r="E31" s="1679"/>
      <c r="F31" s="1679"/>
    </row>
    <row r="32" spans="1:6" ht="15.6" customHeight="1" x14ac:dyDescent="0.25">
      <c r="A32" s="1680" t="s">
        <v>2225</v>
      </c>
      <c r="B32" s="1680"/>
      <c r="C32" s="1680"/>
      <c r="D32" s="1680"/>
      <c r="E32" s="1680"/>
      <c r="F32" s="1680"/>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81"/>
      <c r="C444" s="1681"/>
      <c r="D444" s="1681"/>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82" t="s">
        <v>3159</v>
      </c>
      <c r="C701" s="1683"/>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13"/>
  <sheetViews>
    <sheetView tabSelected="1" topLeftCell="A226" zoomScale="70" zoomScaleNormal="70" workbookViewId="0">
      <selection activeCell="D264" sqref="D264"/>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COUNTIF($B$35:$B$513,"*13ANT.*")-COUNTIF($B$35:$B$513,"*13ANT.L*")</f>
        <v>32</v>
      </c>
      <c r="C15" s="53">
        <f>ROUND(B15/$B$31*100,2)</f>
        <v>21.92</v>
      </c>
      <c r="D15" s="1461"/>
      <c r="E15" s="657"/>
      <c r="F15" s="3"/>
    </row>
    <row r="16" spans="1:6" x14ac:dyDescent="0.25">
      <c r="A16" s="705" t="s">
        <v>28</v>
      </c>
      <c r="B16" s="749">
        <f>COUNTIF($B$35:$B$513,"*13ANT.L*")/2</f>
        <v>16</v>
      </c>
      <c r="C16" s="476"/>
      <c r="D16" s="1462">
        <v>9</v>
      </c>
      <c r="E16" s="658"/>
      <c r="F16" s="39"/>
    </row>
    <row r="17" spans="1:6" x14ac:dyDescent="0.25">
      <c r="A17" s="704" t="s">
        <v>5</v>
      </c>
      <c r="B17" s="995">
        <f>COUNTIF($B$35:$B$513,"*13HIS.*")-COUNTIF($B$35:$B$513,"*13HIS.L*")</f>
        <v>25</v>
      </c>
      <c r="C17" s="53">
        <f>ROUND(B17/$B$31*100,2)</f>
        <v>17.12</v>
      </c>
      <c r="D17" s="1462"/>
      <c r="E17" s="40"/>
      <c r="F17" s="3"/>
    </row>
    <row r="18" spans="1:6" x14ac:dyDescent="0.25">
      <c r="A18" s="705" t="s">
        <v>29</v>
      </c>
      <c r="B18" s="1053">
        <f>COUNTIF($B$35:$B$513,"*13HIS.L*")/2</f>
        <v>15</v>
      </c>
      <c r="C18" s="476"/>
      <c r="D18" s="1462">
        <f>B18/$B$32*$C$32</f>
        <v>7.1428571428571423</v>
      </c>
      <c r="E18" s="657"/>
      <c r="F18" s="39"/>
    </row>
    <row r="19" spans="1:6" x14ac:dyDescent="0.25">
      <c r="A19" s="704" t="s">
        <v>20</v>
      </c>
      <c r="B19" s="847">
        <f>COUNTIF($B$35:$B$513,"*13FIZ.*")-COUNTIF($B$35:$B$513,"*13FIZ.L*")</f>
        <v>22</v>
      </c>
      <c r="C19" s="53">
        <f>ROUND(B19/$B$31*100,2)</f>
        <v>15.07</v>
      </c>
      <c r="D19" s="1462"/>
      <c r="E19" s="658"/>
      <c r="F19" s="3"/>
    </row>
    <row r="20" spans="1:6" x14ac:dyDescent="0.25">
      <c r="A20" s="705" t="s">
        <v>26</v>
      </c>
      <c r="B20" s="837">
        <f>COUNTIF($B$35:$B$513,"*13FIZ.L*")/2</f>
        <v>16</v>
      </c>
      <c r="C20" s="476"/>
      <c r="D20" s="1462">
        <f>B20/$B$32*$C$32</f>
        <v>7.6190476190476186</v>
      </c>
      <c r="E20" s="658"/>
      <c r="F20" s="39"/>
    </row>
    <row r="21" spans="1:6" x14ac:dyDescent="0.25">
      <c r="A21" s="706" t="s">
        <v>53</v>
      </c>
      <c r="B21" s="1237">
        <v>22</v>
      </c>
      <c r="C21" s="53">
        <f>ROUND(B21/$B$31*100,2)</f>
        <v>15.07</v>
      </c>
      <c r="D21" s="1462"/>
      <c r="E21" s="559"/>
      <c r="F21" s="3"/>
    </row>
    <row r="22" spans="1:6" x14ac:dyDescent="0.25">
      <c r="A22" s="704" t="s">
        <v>1932</v>
      </c>
      <c r="B22" s="796">
        <f>COUNTIF($B$35:$B$513,"*13TKB.*")-COUNTIF($B$35:$B$513,"*13TKB.L*")</f>
        <v>5</v>
      </c>
      <c r="C22" s="53">
        <f>ROUND(B22/$B$31*100,2)</f>
        <v>3.42</v>
      </c>
      <c r="D22" s="1462">
        <f>B22/$B$32*$C$32</f>
        <v>2.3809523809523809</v>
      </c>
      <c r="E22" s="559"/>
      <c r="F22" s="3"/>
    </row>
    <row r="23" spans="1:6" x14ac:dyDescent="0.25">
      <c r="A23" s="705" t="s">
        <v>1934</v>
      </c>
      <c r="B23" s="797">
        <f>COUNTIF($B$35:$B$513,"*13TKB.L*")/2</f>
        <v>8</v>
      </c>
      <c r="C23" s="476"/>
      <c r="D23" s="1462"/>
      <c r="E23" s="477"/>
      <c r="F23" s="39"/>
    </row>
    <row r="24" spans="1:6" x14ac:dyDescent="0.25">
      <c r="A24" s="706" t="s">
        <v>0</v>
      </c>
      <c r="B24" s="1294">
        <f>COUNTIF($B$35:$B$513,"*13BYF.*")-COUNTIF($B$35:$B$513,"*13BYF.L*")</f>
        <v>5</v>
      </c>
      <c r="C24" s="53">
        <f>ROUND(B24/$B$31*100,2)</f>
        <v>3.42</v>
      </c>
      <c r="D24" s="559"/>
      <c r="E24" s="26"/>
      <c r="F24" s="3"/>
    </row>
    <row r="25" spans="1:6" x14ac:dyDescent="0.25">
      <c r="A25" s="705" t="s">
        <v>27</v>
      </c>
      <c r="B25" s="1295">
        <f>COUNTIF($B$35:$B$513,"*13BYF.L*")/2</f>
        <v>2</v>
      </c>
      <c r="C25" s="476"/>
      <c r="D25" s="1462">
        <f>B25/$B$32*$C$32</f>
        <v>0.95238095238095233</v>
      </c>
      <c r="E25" s="477"/>
      <c r="F25" s="39"/>
    </row>
    <row r="26" spans="1:6" x14ac:dyDescent="0.25">
      <c r="A26" s="706" t="s">
        <v>21</v>
      </c>
      <c r="B26" s="1203">
        <f>COUNTIF($B$35:$B$513,"*13TMB.*")-COUNTIF($B$35:$B$513,"*13TMB.L*")</f>
        <v>20</v>
      </c>
      <c r="C26" s="53">
        <f>ROUND(B26/$B$31*100,2)</f>
        <v>13.7</v>
      </c>
      <c r="D26" s="1462"/>
      <c r="E26" s="26"/>
      <c r="F26" s="3"/>
    </row>
    <row r="27" spans="1:6" x14ac:dyDescent="0.25">
      <c r="A27" s="704" t="s">
        <v>9</v>
      </c>
      <c r="B27" s="976">
        <f>COUNTIF($B$35:$B$513,"*13TBK.*")-COUNTIF($B$35:$B$513,"*13TBK.L*")</f>
        <v>6</v>
      </c>
      <c r="C27" s="53">
        <f>ROUND(B27/$B$31*100,2)</f>
        <v>4.1100000000000003</v>
      </c>
      <c r="D27" s="1462"/>
      <c r="E27" s="3"/>
      <c r="F27" s="3"/>
    </row>
    <row r="28" spans="1:6" x14ac:dyDescent="0.25">
      <c r="A28" s="75" t="s">
        <v>58</v>
      </c>
      <c r="B28" s="1119">
        <f>COUNTIF($B$35:$B$513,"*13TTE.*")-COUNTIF($B$35:$B$513,"*13TTE.L*")</f>
        <v>9</v>
      </c>
      <c r="C28" s="53">
        <f>ROUND(B28/$B$31*100,2)</f>
        <v>6.16</v>
      </c>
      <c r="D28" s="559"/>
      <c r="E28" s="3"/>
      <c r="F28" s="3"/>
    </row>
    <row r="29" spans="1:6" x14ac:dyDescent="0.25">
      <c r="A29" s="705" t="s">
        <v>3179</v>
      </c>
      <c r="B29" s="1099">
        <f>COUNTIF($B$35:$B$513,"PDÖ*")</f>
        <v>6</v>
      </c>
      <c r="C29" s="53"/>
      <c r="D29" s="1462">
        <f>B29/$B$32*$C$32</f>
        <v>2.8571428571428568</v>
      </c>
      <c r="E29" s="3"/>
      <c r="F29" s="3"/>
    </row>
    <row r="30" spans="1:6" x14ac:dyDescent="0.25">
      <c r="A30" s="674" t="s">
        <v>2</v>
      </c>
      <c r="B30" s="675">
        <f>SUM(B15:B29)</f>
        <v>209</v>
      </c>
      <c r="C30" s="676">
        <f>SUM(C15:C29)</f>
        <v>99.990000000000009</v>
      </c>
      <c r="D30" s="1462"/>
      <c r="E30" s="26"/>
      <c r="F30" s="3"/>
    </row>
    <row r="31" spans="1:6" x14ac:dyDescent="0.25">
      <c r="A31" s="674" t="s">
        <v>3283</v>
      </c>
      <c r="B31" s="675">
        <f>SUM(B15,B17,B19,B21,B22,B24,B26,B27,B28)</f>
        <v>146</v>
      </c>
      <c r="C31" s="676">
        <f>ROUND(B31/B30*100,0)</f>
        <v>70</v>
      </c>
      <c r="D31" s="1462"/>
      <c r="E31" s="26"/>
      <c r="F31" s="3"/>
    </row>
    <row r="32" spans="1:6" x14ac:dyDescent="0.25">
      <c r="A32" s="1451" t="s">
        <v>3284</v>
      </c>
      <c r="B32" s="1458">
        <f>SUM(B16,B18,B20,B23,B25,B29)</f>
        <v>63</v>
      </c>
      <c r="C32" s="1460">
        <f>ROUND(B32/B30*100,0)</f>
        <v>30</v>
      </c>
      <c r="D32" s="1462">
        <f>SUM(D15:D29)</f>
        <v>29.952380952380949</v>
      </c>
      <c r="E32" s="26"/>
      <c r="F32" s="3"/>
    </row>
    <row r="33" spans="1:6" ht="15.6" customHeight="1" x14ac:dyDescent="0.25">
      <c r="A33" s="1562" t="s">
        <v>2573</v>
      </c>
      <c r="B33" s="1562"/>
      <c r="C33" s="1562"/>
      <c r="D33" s="1562"/>
      <c r="E33" s="677"/>
      <c r="F33" s="518"/>
    </row>
    <row r="34" spans="1:6" ht="65.25" customHeight="1" x14ac:dyDescent="0.25">
      <c r="A34" s="1563" t="s">
        <v>2274</v>
      </c>
      <c r="B34" s="1563"/>
      <c r="C34" s="1563"/>
      <c r="D34" s="1563"/>
      <c r="E34" s="1563"/>
      <c r="F34" s="1563"/>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3" t="s">
        <v>3448</v>
      </c>
    </row>
    <row r="41" spans="1:6" x14ac:dyDescent="0.25">
      <c r="A41" s="18" t="s">
        <v>37</v>
      </c>
      <c r="B41" s="3" t="s">
        <v>3448</v>
      </c>
    </row>
    <row r="42" spans="1:6" x14ac:dyDescent="0.25">
      <c r="A42" s="470" t="s">
        <v>57</v>
      </c>
      <c r="B42" s="436"/>
      <c r="C42" s="436"/>
      <c r="D42" s="436"/>
      <c r="E42" s="437"/>
      <c r="F42" s="436"/>
    </row>
    <row r="43" spans="1:6" x14ac:dyDescent="0.25">
      <c r="A43" s="18" t="s">
        <v>39</v>
      </c>
      <c r="B43" s="873" t="s">
        <v>2112</v>
      </c>
      <c r="C43" s="873" t="s">
        <v>21</v>
      </c>
      <c r="D43" s="873" t="s">
        <v>2343</v>
      </c>
      <c r="E43" s="873" t="s">
        <v>3045</v>
      </c>
      <c r="F43" s="873" t="s">
        <v>3046</v>
      </c>
    </row>
    <row r="44" spans="1:6" x14ac:dyDescent="0.25">
      <c r="A44" s="18" t="s">
        <v>38</v>
      </c>
      <c r="B44" s="873" t="s">
        <v>2113</v>
      </c>
      <c r="C44" s="873" t="s">
        <v>21</v>
      </c>
      <c r="D44" s="873" t="s">
        <v>2344</v>
      </c>
      <c r="E44" s="873" t="s">
        <v>3045</v>
      </c>
      <c r="F44" s="873" t="s">
        <v>3047</v>
      </c>
    </row>
    <row r="45" spans="1:6" x14ac:dyDescent="0.25">
      <c r="A45" s="74" t="s">
        <v>40</v>
      </c>
      <c r="B45" s="1258" t="s">
        <v>3323</v>
      </c>
      <c r="C45" s="1244" t="s">
        <v>0</v>
      </c>
      <c r="D45" s="1286" t="s">
        <v>1722</v>
      </c>
      <c r="E45" s="1260" t="s">
        <v>3139</v>
      </c>
      <c r="F45" s="1287" t="s">
        <v>1723</v>
      </c>
    </row>
    <row r="46" spans="1:6" x14ac:dyDescent="0.25">
      <c r="A46" s="74" t="s">
        <v>41</v>
      </c>
      <c r="B46" s="1263" t="s">
        <v>3324</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row>
    <row r="56" spans="1:6" x14ac:dyDescent="0.25">
      <c r="A56" s="74" t="s">
        <v>41</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72"/>
      <c r="C65" s="72"/>
      <c r="D65" s="72"/>
      <c r="E65" s="72"/>
      <c r="F65" s="72"/>
    </row>
    <row r="66" spans="1:6" x14ac:dyDescent="0.25">
      <c r="A66" s="72" t="s">
        <v>41</v>
      </c>
      <c r="B66" s="72"/>
      <c r="C66" s="72"/>
      <c r="D66" s="72"/>
      <c r="E66" s="72"/>
      <c r="F66" s="72"/>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6" t="s">
        <v>3045</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1028" t="s">
        <v>1181</v>
      </c>
      <c r="C83" s="1028" t="s">
        <v>2022</v>
      </c>
      <c r="D83" s="1029" t="s">
        <v>1182</v>
      </c>
      <c r="E83" s="1030" t="s">
        <v>1170</v>
      </c>
      <c r="F83" s="1031" t="s">
        <v>1183</v>
      </c>
    </row>
    <row r="84" spans="1:6" x14ac:dyDescent="0.25">
      <c r="A84" s="5" t="s">
        <v>38</v>
      </c>
      <c r="B84" s="1028" t="s">
        <v>1181</v>
      </c>
      <c r="C84" s="1007" t="s">
        <v>2023</v>
      </c>
      <c r="D84" s="1031" t="s">
        <v>1182</v>
      </c>
      <c r="E84" s="1030" t="s">
        <v>1170</v>
      </c>
      <c r="F84" s="1031" t="s">
        <v>1183</v>
      </c>
    </row>
    <row r="85" spans="1:6" x14ac:dyDescent="0.25">
      <c r="A85" s="72" t="s">
        <v>40</v>
      </c>
      <c r="B85" s="986" t="s">
        <v>1175</v>
      </c>
      <c r="C85" s="986" t="s">
        <v>5</v>
      </c>
      <c r="D85" s="986" t="s">
        <v>1173</v>
      </c>
      <c r="E85" s="986" t="s">
        <v>1170</v>
      </c>
      <c r="F85" s="987" t="s">
        <v>1174</v>
      </c>
    </row>
    <row r="86" spans="1:6" x14ac:dyDescent="0.25">
      <c r="A86" s="72" t="s">
        <v>41</v>
      </c>
      <c r="B86" s="986" t="s">
        <v>1178</v>
      </c>
      <c r="C86" s="986" t="s">
        <v>5</v>
      </c>
      <c r="D86" s="986" t="s">
        <v>1176</v>
      </c>
      <c r="E86" s="986" t="s">
        <v>1170</v>
      </c>
      <c r="F86" s="987" t="s">
        <v>1177</v>
      </c>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1342</v>
      </c>
      <c r="C90" s="517" t="s">
        <v>1</v>
      </c>
      <c r="D90" s="517" t="s">
        <v>2696</v>
      </c>
      <c r="E90" s="518" t="s">
        <v>1327</v>
      </c>
      <c r="F90" s="736" t="s">
        <v>1359</v>
      </c>
    </row>
    <row r="91" spans="1:6" x14ac:dyDescent="0.25">
      <c r="A91" s="5" t="s">
        <v>35</v>
      </c>
      <c r="B91" s="517" t="s">
        <v>1346</v>
      </c>
      <c r="C91" s="517" t="s">
        <v>1</v>
      </c>
      <c r="D91" s="517" t="s">
        <v>2697</v>
      </c>
      <c r="E91" s="518" t="s">
        <v>1327</v>
      </c>
      <c r="F91" s="736" t="s">
        <v>1359</v>
      </c>
    </row>
    <row r="92" spans="1:6" x14ac:dyDescent="0.25">
      <c r="A92" s="18" t="s">
        <v>36</v>
      </c>
      <c r="B92" s="975" t="s">
        <v>3328</v>
      </c>
      <c r="C92" s="975" t="s">
        <v>9</v>
      </c>
      <c r="D92" s="975" t="s">
        <v>858</v>
      </c>
      <c r="E92" s="975" t="s">
        <v>2897</v>
      </c>
      <c r="F92" s="975" t="s">
        <v>2912</v>
      </c>
    </row>
    <row r="93" spans="1:6" x14ac:dyDescent="0.25">
      <c r="A93" s="18" t="s">
        <v>37</v>
      </c>
      <c r="B93" s="975" t="s">
        <v>3329</v>
      </c>
      <c r="C93" s="975" t="s">
        <v>9</v>
      </c>
      <c r="D93" s="975" t="s">
        <v>858</v>
      </c>
      <c r="E93" s="975" t="s">
        <v>2897</v>
      </c>
      <c r="F93" s="975" t="s">
        <v>2912</v>
      </c>
    </row>
    <row r="94" spans="1:6" x14ac:dyDescent="0.25">
      <c r="A94" s="435" t="s">
        <v>57</v>
      </c>
      <c r="B94" s="436"/>
      <c r="C94" s="436"/>
      <c r="D94" s="436"/>
      <c r="E94" s="437"/>
      <c r="F94" s="436"/>
    </row>
    <row r="95" spans="1:6" x14ac:dyDescent="0.25">
      <c r="A95" s="5" t="s">
        <v>39</v>
      </c>
    </row>
    <row r="96" spans="1:6" x14ac:dyDescent="0.25">
      <c r="A96" s="5" t="s">
        <v>38</v>
      </c>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3418</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736" t="s">
        <v>1348</v>
      </c>
      <c r="C102" s="736" t="s">
        <v>1</v>
      </c>
      <c r="D102" s="736" t="s">
        <v>2698</v>
      </c>
      <c r="E102" s="736" t="s">
        <v>1344</v>
      </c>
      <c r="F102" s="736" t="s">
        <v>1364</v>
      </c>
    </row>
    <row r="103" spans="1:6" x14ac:dyDescent="0.25">
      <c r="A103" s="5" t="s">
        <v>37</v>
      </c>
      <c r="B103" s="736" t="s">
        <v>1352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918" t="s">
        <v>2123</v>
      </c>
      <c r="C120" s="918" t="s">
        <v>9</v>
      </c>
      <c r="D120" s="918" t="s">
        <v>862</v>
      </c>
      <c r="E120" s="918" t="s">
        <v>2185</v>
      </c>
      <c r="F120" s="918" t="s">
        <v>863</v>
      </c>
    </row>
    <row r="121" spans="1:6" x14ac:dyDescent="0.25">
      <c r="A121" s="70" t="s">
        <v>35</v>
      </c>
      <c r="B121" s="918" t="s">
        <v>2124</v>
      </c>
      <c r="C121" s="918" t="s">
        <v>9</v>
      </c>
      <c r="D121" s="918" t="s">
        <v>862</v>
      </c>
      <c r="E121" s="918" t="s">
        <v>2185</v>
      </c>
      <c r="F121" s="918" t="s">
        <v>863</v>
      </c>
    </row>
    <row r="122" spans="1:6" x14ac:dyDescent="0.25">
      <c r="A122" s="70" t="s">
        <v>36</v>
      </c>
      <c r="B122" s="1111" t="s">
        <v>2318</v>
      </c>
      <c r="C122" s="1111" t="s">
        <v>58</v>
      </c>
      <c r="D122" s="1117"/>
      <c r="E122" s="1118" t="s">
        <v>2452</v>
      </c>
      <c r="F122" s="61"/>
    </row>
    <row r="123" spans="1:6" x14ac:dyDescent="0.25">
      <c r="A123" s="70" t="s">
        <v>37</v>
      </c>
      <c r="B123" s="1111" t="s">
        <v>3039</v>
      </c>
      <c r="C123" s="1111" t="s">
        <v>58</v>
      </c>
      <c r="D123" s="1117"/>
      <c r="E123" s="1118" t="s">
        <v>2452</v>
      </c>
      <c r="F123" s="61"/>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3244</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3244</v>
      </c>
      <c r="E128" s="718" t="s">
        <v>2801</v>
      </c>
      <c r="F128" s="718" t="s">
        <v>2811</v>
      </c>
    </row>
    <row r="129" spans="1:6" x14ac:dyDescent="0.25">
      <c r="A129" s="645" t="s">
        <v>2588</v>
      </c>
      <c r="B129" s="572"/>
      <c r="C129" s="14"/>
      <c r="D129" s="14"/>
      <c r="E129" s="14"/>
      <c r="F129" s="14"/>
    </row>
    <row r="130" spans="1:6" x14ac:dyDescent="0.25">
      <c r="A130" s="5" t="s">
        <v>34</v>
      </c>
      <c r="B130" s="1032" t="s">
        <v>1213</v>
      </c>
      <c r="C130" s="1033" t="s">
        <v>5</v>
      </c>
      <c r="D130" s="1034" t="s">
        <v>2917</v>
      </c>
      <c r="E130" s="1032" t="s">
        <v>1170</v>
      </c>
      <c r="F130" s="1035" t="s">
        <v>2918</v>
      </c>
    </row>
    <row r="131" spans="1:6" x14ac:dyDescent="0.25">
      <c r="A131" s="5" t="s">
        <v>35</v>
      </c>
      <c r="B131" s="1036"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645" t="s">
        <v>3255</v>
      </c>
      <c r="B139" s="1564" t="s">
        <v>3419</v>
      </c>
      <c r="C139" s="1553"/>
      <c r="D139" s="1556"/>
      <c r="E139" s="1557"/>
    </row>
    <row r="140" spans="1:6" x14ac:dyDescent="0.25">
      <c r="A140" s="645" t="s">
        <v>3256</v>
      </c>
      <c r="B140" s="1565"/>
      <c r="C140" s="1554"/>
      <c r="D140" s="1558"/>
      <c r="E140" s="1559"/>
    </row>
    <row r="141" spans="1:6" x14ac:dyDescent="0.25">
      <c r="A141" s="645" t="s">
        <v>3257</v>
      </c>
      <c r="B141" s="1565"/>
      <c r="C141" s="1554"/>
      <c r="D141" s="1558"/>
      <c r="E141" s="1559"/>
    </row>
    <row r="142" spans="1:6" x14ac:dyDescent="0.25">
      <c r="A142" s="645" t="s">
        <v>3258</v>
      </c>
      <c r="B142" s="1565"/>
      <c r="C142" s="1554"/>
      <c r="D142" s="1558"/>
      <c r="E142" s="1559"/>
    </row>
    <row r="143" spans="1:6" x14ac:dyDescent="0.25">
      <c r="A143" s="645" t="s">
        <v>3259</v>
      </c>
      <c r="B143" s="1565"/>
      <c r="C143" s="1554"/>
      <c r="D143" s="1558"/>
      <c r="E143" s="1559"/>
    </row>
    <row r="144" spans="1:6" x14ac:dyDescent="0.25">
      <c r="A144" s="645" t="s">
        <v>3260</v>
      </c>
      <c r="B144" s="1565"/>
      <c r="C144" s="1554"/>
      <c r="D144" s="1558"/>
      <c r="E144" s="1559"/>
      <c r="F144" s="5"/>
    </row>
    <row r="145" spans="1:6" x14ac:dyDescent="0.25">
      <c r="A145" s="645" t="s">
        <v>3261</v>
      </c>
      <c r="B145" s="1565"/>
      <c r="C145" s="1554"/>
      <c r="D145" s="1558"/>
      <c r="E145" s="1559"/>
      <c r="F145" s="5"/>
    </row>
    <row r="146" spans="1:6" x14ac:dyDescent="0.25">
      <c r="A146" s="645" t="s">
        <v>3262</v>
      </c>
      <c r="B146" s="1565"/>
      <c r="C146" s="1554"/>
      <c r="D146" s="1558"/>
      <c r="E146" s="1559"/>
      <c r="F146" s="5"/>
    </row>
    <row r="147" spans="1:6" x14ac:dyDescent="0.25">
      <c r="A147" s="645" t="s">
        <v>3263</v>
      </c>
      <c r="B147" s="1565"/>
      <c r="C147" s="1554"/>
      <c r="D147" s="1558"/>
      <c r="E147" s="1559"/>
      <c r="F147" s="5"/>
    </row>
    <row r="148" spans="1:6" x14ac:dyDescent="0.25">
      <c r="A148" s="645" t="s">
        <v>3264</v>
      </c>
      <c r="B148" s="1566"/>
      <c r="C148" s="1555"/>
      <c r="D148" s="1560"/>
      <c r="E148" s="1561"/>
      <c r="F148" s="5"/>
    </row>
    <row r="149" spans="1:6" x14ac:dyDescent="0.25">
      <c r="A149" s="59" t="s">
        <v>15</v>
      </c>
      <c r="B149" s="59"/>
      <c r="C149" s="59"/>
      <c r="D149" s="59"/>
      <c r="E149" s="59"/>
      <c r="F149" s="59"/>
    </row>
    <row r="150" spans="1:6" x14ac:dyDescent="0.25">
      <c r="A150" s="12" t="s">
        <v>3</v>
      </c>
      <c r="B150" s="11" t="s">
        <v>6</v>
      </c>
      <c r="C150" s="11" t="s">
        <v>7</v>
      </c>
      <c r="D150" s="11" t="s">
        <v>8</v>
      </c>
      <c r="E150" s="12" t="s">
        <v>4</v>
      </c>
      <c r="F150" s="11" t="s">
        <v>11</v>
      </c>
    </row>
    <row r="151" spans="1:6" x14ac:dyDescent="0.25">
      <c r="A151" s="645" t="s">
        <v>2589</v>
      </c>
      <c r="B151" s="645"/>
      <c r="C151" s="572"/>
      <c r="D151" s="14"/>
      <c r="E151" s="14"/>
      <c r="F151" s="14"/>
    </row>
    <row r="152" spans="1:6" x14ac:dyDescent="0.25">
      <c r="A152" s="18" t="s">
        <v>34</v>
      </c>
      <c r="B152" s="518" t="s">
        <v>1416</v>
      </c>
      <c r="C152" s="518" t="s">
        <v>1</v>
      </c>
      <c r="D152" s="518" t="s">
        <v>2700</v>
      </c>
      <c r="E152" s="518" t="s">
        <v>1327</v>
      </c>
      <c r="F152" s="736" t="s">
        <v>1389</v>
      </c>
    </row>
    <row r="153" spans="1:6" x14ac:dyDescent="0.25">
      <c r="A153" s="18" t="s">
        <v>35</v>
      </c>
      <c r="B153" s="518" t="s">
        <v>1419</v>
      </c>
      <c r="C153" s="518" t="s">
        <v>1</v>
      </c>
      <c r="D153" s="518" t="s">
        <v>2701</v>
      </c>
      <c r="E153" s="518" t="s">
        <v>1327</v>
      </c>
      <c r="F153" s="736" t="s">
        <v>1392</v>
      </c>
    </row>
    <row r="154" spans="1:6" x14ac:dyDescent="0.25">
      <c r="A154" s="18" t="s">
        <v>36</v>
      </c>
      <c r="B154" s="838" t="s">
        <v>2094</v>
      </c>
      <c r="C154" s="838" t="s">
        <v>20</v>
      </c>
      <c r="D154" s="838" t="s">
        <v>294</v>
      </c>
      <c r="E154" s="839" t="s">
        <v>2172</v>
      </c>
      <c r="F154" s="830" t="s">
        <v>2845</v>
      </c>
    </row>
    <row r="155" spans="1:6" x14ac:dyDescent="0.25">
      <c r="A155" s="18" t="s">
        <v>37</v>
      </c>
      <c r="B155" s="838" t="s">
        <v>2095</v>
      </c>
      <c r="C155" s="838" t="s">
        <v>20</v>
      </c>
      <c r="D155" s="838" t="s">
        <v>297</v>
      </c>
      <c r="E155" s="839" t="s">
        <v>2172</v>
      </c>
      <c r="F155" s="830" t="s">
        <v>2846</v>
      </c>
    </row>
    <row r="156" spans="1:6" x14ac:dyDescent="0.25">
      <c r="A156" s="470" t="s">
        <v>57</v>
      </c>
      <c r="B156" s="436"/>
      <c r="C156" s="436"/>
      <c r="D156" s="436"/>
      <c r="E156" s="437"/>
      <c r="F156" s="436"/>
    </row>
    <row r="157" spans="1:6" x14ac:dyDescent="0.25">
      <c r="A157" s="18" t="s">
        <v>39</v>
      </c>
      <c r="B157" s="1244" t="s">
        <v>3325</v>
      </c>
      <c r="C157" s="1244" t="s">
        <v>0</v>
      </c>
      <c r="D157" s="1244" t="s">
        <v>1722</v>
      </c>
      <c r="E157" s="1290" t="s">
        <v>3139</v>
      </c>
      <c r="F157" s="1263" t="s">
        <v>1723</v>
      </c>
    </row>
    <row r="158" spans="1:6" x14ac:dyDescent="0.25">
      <c r="A158" s="18" t="s">
        <v>38</v>
      </c>
      <c r="B158" s="70"/>
      <c r="C158" s="70" t="s">
        <v>1991</v>
      </c>
      <c r="D158" s="70"/>
      <c r="E158" s="70"/>
    </row>
    <row r="159" spans="1:6" x14ac:dyDescent="0.25">
      <c r="A159" s="74" t="s">
        <v>40</v>
      </c>
      <c r="B159" s="70"/>
      <c r="C159" s="70" t="s">
        <v>1991</v>
      </c>
      <c r="D159" s="70"/>
      <c r="E159" s="70"/>
      <c r="F159" s="5"/>
    </row>
    <row r="160" spans="1:6" x14ac:dyDescent="0.25">
      <c r="A160" s="74" t="s">
        <v>41</v>
      </c>
      <c r="B160" s="70"/>
      <c r="C160" s="70" t="s">
        <v>1991</v>
      </c>
      <c r="D160" s="70"/>
      <c r="E160" s="70"/>
      <c r="F160" s="5"/>
    </row>
    <row r="161" spans="1:6" x14ac:dyDescent="0.25">
      <c r="A161" s="645" t="s">
        <v>2590</v>
      </c>
      <c r="B161" s="572"/>
      <c r="C161" s="14"/>
      <c r="D161" s="14"/>
      <c r="E161" s="14"/>
      <c r="F161" s="14"/>
    </row>
    <row r="162" spans="1:6" x14ac:dyDescent="0.25">
      <c r="A162" s="18" t="s">
        <v>34</v>
      </c>
      <c r="B162" s="987" t="s">
        <v>1225</v>
      </c>
      <c r="C162" s="987" t="s">
        <v>5</v>
      </c>
      <c r="D162" s="987" t="s">
        <v>1203</v>
      </c>
      <c r="E162" s="987" t="s">
        <v>1170</v>
      </c>
      <c r="F162" s="987" t="s">
        <v>1204</v>
      </c>
    </row>
    <row r="163" spans="1:6" x14ac:dyDescent="0.25">
      <c r="A163" s="18" t="s">
        <v>35</v>
      </c>
      <c r="B163" s="987" t="s">
        <v>1228</v>
      </c>
      <c r="C163" s="987" t="s">
        <v>5</v>
      </c>
      <c r="D163" s="987" t="s">
        <v>1206</v>
      </c>
      <c r="E163" s="987" t="s">
        <v>1170</v>
      </c>
      <c r="F163" s="987" t="s">
        <v>1207</v>
      </c>
    </row>
    <row r="164" spans="1:6" x14ac:dyDescent="0.25">
      <c r="A164" s="18" t="s">
        <v>36</v>
      </c>
      <c r="B164" s="517" t="s">
        <v>1422</v>
      </c>
      <c r="C164" s="517" t="s">
        <v>1</v>
      </c>
      <c r="D164" s="721" t="s">
        <v>2702</v>
      </c>
      <c r="E164" s="721" t="s">
        <v>1327</v>
      </c>
      <c r="F164" s="518" t="s">
        <v>1395</v>
      </c>
    </row>
    <row r="165" spans="1:6" x14ac:dyDescent="0.25">
      <c r="A165" s="18" t="s">
        <v>37</v>
      </c>
      <c r="B165" s="517" t="s">
        <v>1425</v>
      </c>
      <c r="C165" s="517" t="s">
        <v>1</v>
      </c>
      <c r="D165" s="721" t="s">
        <v>2703</v>
      </c>
      <c r="E165" s="721" t="s">
        <v>1327</v>
      </c>
      <c r="F165" s="518" t="s">
        <v>1398</v>
      </c>
    </row>
    <row r="166" spans="1:6" x14ac:dyDescent="0.25">
      <c r="A166" s="470" t="s">
        <v>57</v>
      </c>
      <c r="B166" s="436"/>
      <c r="C166" s="436"/>
      <c r="D166" s="436"/>
      <c r="E166" s="437"/>
      <c r="F166" s="436"/>
    </row>
    <row r="167" spans="1:6" x14ac:dyDescent="0.25">
      <c r="A167" s="18" t="s">
        <v>39</v>
      </c>
      <c r="B167" s="1111" t="s">
        <v>3040</v>
      </c>
      <c r="C167" s="1111" t="s">
        <v>58</v>
      </c>
      <c r="D167" s="1122"/>
      <c r="E167" s="1104" t="s">
        <v>2452</v>
      </c>
      <c r="F167" s="246"/>
    </row>
    <row r="168" spans="1:6" x14ac:dyDescent="0.25">
      <c r="A168" s="18" t="s">
        <v>38</v>
      </c>
      <c r="B168" s="1111" t="s">
        <v>3041</v>
      </c>
      <c r="C168" s="1111" t="s">
        <v>58</v>
      </c>
      <c r="D168" s="1116"/>
      <c r="E168" s="1104" t="s">
        <v>2452</v>
      </c>
      <c r="F168" s="660"/>
    </row>
    <row r="169" spans="1:6" x14ac:dyDescent="0.25">
      <c r="A169" s="74" t="s">
        <v>40</v>
      </c>
      <c r="B169" s="1171"/>
      <c r="C169" s="1171" t="s">
        <v>1991</v>
      </c>
      <c r="D169" s="1171"/>
      <c r="E169" s="1171"/>
      <c r="F169" s="710"/>
    </row>
    <row r="170" spans="1:6" x14ac:dyDescent="0.25">
      <c r="A170" s="74" t="s">
        <v>41</v>
      </c>
      <c r="B170" s="1171"/>
      <c r="C170" s="1171" t="s">
        <v>1991</v>
      </c>
      <c r="D170" s="1171"/>
      <c r="E170" s="1173"/>
      <c r="F170" s="711"/>
    </row>
    <row r="171" spans="1:6" x14ac:dyDescent="0.25">
      <c r="A171" s="645" t="s">
        <v>2591</v>
      </c>
      <c r="B171" s="572"/>
      <c r="C171" s="14"/>
      <c r="D171" s="14"/>
      <c r="E171" s="14"/>
      <c r="F171" s="14"/>
    </row>
    <row r="172" spans="1:6" x14ac:dyDescent="0.25">
      <c r="A172" s="18" t="s">
        <v>34</v>
      </c>
      <c r="B172" s="726" t="s">
        <v>1431</v>
      </c>
      <c r="C172" s="726" t="s">
        <v>1</v>
      </c>
      <c r="D172" s="726" t="s">
        <v>2704</v>
      </c>
      <c r="E172" s="726" t="s">
        <v>1344</v>
      </c>
      <c r="F172" s="721" t="s">
        <v>1407</v>
      </c>
    </row>
    <row r="173" spans="1:6" x14ac:dyDescent="0.25">
      <c r="A173" s="18" t="s">
        <v>35</v>
      </c>
      <c r="B173" s="726" t="s">
        <v>1434</v>
      </c>
      <c r="C173" s="726" t="s">
        <v>1</v>
      </c>
      <c r="D173" s="726" t="s">
        <v>2705</v>
      </c>
      <c r="E173" s="726" t="s">
        <v>1344</v>
      </c>
      <c r="F173" s="721" t="s">
        <v>2706</v>
      </c>
    </row>
    <row r="174" spans="1:6" x14ac:dyDescent="0.25">
      <c r="A174" s="18" t="s">
        <v>36</v>
      </c>
      <c r="B174" s="838" t="s">
        <v>2096</v>
      </c>
      <c r="C174" s="838" t="s">
        <v>20</v>
      </c>
      <c r="D174" s="838" t="s">
        <v>300</v>
      </c>
      <c r="E174" s="838" t="s">
        <v>2172</v>
      </c>
      <c r="F174" s="830" t="s">
        <v>2847</v>
      </c>
    </row>
    <row r="175" spans="1:6" x14ac:dyDescent="0.25">
      <c r="A175" s="18" t="s">
        <v>37</v>
      </c>
      <c r="B175" s="838" t="s">
        <v>2097</v>
      </c>
      <c r="C175" s="838" t="s">
        <v>20</v>
      </c>
      <c r="D175" s="838" t="s">
        <v>303</v>
      </c>
      <c r="E175" s="838" t="s">
        <v>2172</v>
      </c>
      <c r="F175" s="830" t="s">
        <v>2848</v>
      </c>
    </row>
    <row r="176" spans="1:6" x14ac:dyDescent="0.25">
      <c r="A176" s="470" t="s">
        <v>57</v>
      </c>
      <c r="B176" s="436"/>
      <c r="C176" s="436"/>
      <c r="D176" s="436"/>
      <c r="E176" s="437"/>
      <c r="F176" s="436"/>
    </row>
    <row r="177" spans="1:6" x14ac:dyDescent="0.25">
      <c r="A177" s="18" t="s">
        <v>39</v>
      </c>
      <c r="B177" s="766" t="s">
        <v>2961</v>
      </c>
      <c r="C177" s="793" t="s">
        <v>2953</v>
      </c>
      <c r="D177" s="793" t="s">
        <v>2963</v>
      </c>
      <c r="E177" s="793" t="s">
        <v>2957</v>
      </c>
      <c r="F177" s="793" t="s">
        <v>2965</v>
      </c>
    </row>
    <row r="178" spans="1:6" x14ac:dyDescent="0.25">
      <c r="A178" s="18" t="s">
        <v>38</v>
      </c>
      <c r="B178" s="766" t="s">
        <v>2962</v>
      </c>
      <c r="C178" s="793" t="s">
        <v>2953</v>
      </c>
      <c r="D178" s="793" t="s">
        <v>2964</v>
      </c>
      <c r="E178" s="793" t="s">
        <v>2957</v>
      </c>
      <c r="F178" s="793" t="s">
        <v>2966</v>
      </c>
    </row>
    <row r="179" spans="1:6" x14ac:dyDescent="0.25">
      <c r="A179" s="74" t="s">
        <v>40</v>
      </c>
      <c r="B179" s="766" t="s">
        <v>2961</v>
      </c>
      <c r="C179" s="766" t="s">
        <v>2954</v>
      </c>
      <c r="D179" s="766" t="s">
        <v>2963</v>
      </c>
      <c r="E179" s="793" t="s">
        <v>2957</v>
      </c>
      <c r="F179" s="766" t="s">
        <v>2965</v>
      </c>
    </row>
    <row r="180" spans="1:6" x14ac:dyDescent="0.25">
      <c r="A180" s="74" t="s">
        <v>41</v>
      </c>
      <c r="B180" s="766" t="s">
        <v>2962</v>
      </c>
      <c r="C180" s="766" t="s">
        <v>2954</v>
      </c>
      <c r="D180" s="766" t="s">
        <v>2964</v>
      </c>
      <c r="E180" s="793" t="s">
        <v>2957</v>
      </c>
      <c r="F180" s="766" t="s">
        <v>2966</v>
      </c>
    </row>
    <row r="181" spans="1:6" x14ac:dyDescent="0.25">
      <c r="A181" s="645" t="s">
        <v>2592</v>
      </c>
      <c r="B181" s="572"/>
      <c r="C181" s="14"/>
      <c r="D181" s="14"/>
      <c r="E181" s="14"/>
      <c r="F181" s="14"/>
    </row>
    <row r="182" spans="1:6" x14ac:dyDescent="0.25">
      <c r="A182" s="70" t="s">
        <v>34</v>
      </c>
      <c r="B182" s="70"/>
      <c r="C182" s="70" t="s">
        <v>1991</v>
      </c>
      <c r="D182" s="70"/>
      <c r="E182" s="70"/>
      <c r="F182" s="16"/>
    </row>
    <row r="183" spans="1:6" x14ac:dyDescent="0.25">
      <c r="A183" s="70" t="s">
        <v>35</v>
      </c>
      <c r="B183" s="70"/>
      <c r="C183" s="70" t="s">
        <v>1991</v>
      </c>
      <c r="D183" s="70"/>
      <c r="E183" s="70"/>
      <c r="F183" s="16"/>
    </row>
    <row r="184" spans="1:6" x14ac:dyDescent="0.25">
      <c r="A184" s="70" t="s">
        <v>36</v>
      </c>
      <c r="B184" s="70"/>
      <c r="C184" s="70" t="s">
        <v>1991</v>
      </c>
      <c r="D184" s="70"/>
      <c r="E184" s="70"/>
      <c r="F184" s="587"/>
    </row>
    <row r="185" spans="1:6" x14ac:dyDescent="0.25">
      <c r="A185" s="70" t="s">
        <v>37</v>
      </c>
      <c r="B185" s="70"/>
      <c r="C185" s="70" t="s">
        <v>1991</v>
      </c>
      <c r="D185" s="70"/>
      <c r="E185" s="70"/>
      <c r="F185" s="587"/>
    </row>
    <row r="186" spans="1:6" x14ac:dyDescent="0.25">
      <c r="A186" s="435" t="s">
        <v>57</v>
      </c>
      <c r="B186" s="436"/>
      <c r="C186" s="436"/>
      <c r="D186" s="436"/>
      <c r="E186" s="437"/>
      <c r="F186" s="436"/>
    </row>
    <row r="187" spans="1:6" x14ac:dyDescent="0.25">
      <c r="A187" s="5" t="s">
        <v>39</v>
      </c>
      <c r="B187" s="718" t="s">
        <v>2813</v>
      </c>
      <c r="C187" s="718" t="s">
        <v>2799</v>
      </c>
      <c r="D187" s="718" t="s">
        <v>2812</v>
      </c>
      <c r="E187" s="718" t="s">
        <v>2801</v>
      </c>
      <c r="F187" s="718" t="s">
        <v>2815</v>
      </c>
    </row>
    <row r="188" spans="1:6" x14ac:dyDescent="0.25">
      <c r="A188" s="5" t="s">
        <v>38</v>
      </c>
      <c r="B188" s="718" t="s">
        <v>2814</v>
      </c>
      <c r="C188" s="718" t="s">
        <v>2799</v>
      </c>
      <c r="D188" s="718" t="s">
        <v>3245</v>
      </c>
      <c r="E188" s="718" t="s">
        <v>2801</v>
      </c>
      <c r="F188" s="718" t="s">
        <v>2816</v>
      </c>
    </row>
    <row r="189" spans="1:6" x14ac:dyDescent="0.25">
      <c r="A189" s="72" t="s">
        <v>40</v>
      </c>
      <c r="B189" s="718" t="s">
        <v>2813</v>
      </c>
      <c r="C189" s="718" t="s">
        <v>2800</v>
      </c>
      <c r="D189" s="718" t="s">
        <v>2812</v>
      </c>
      <c r="E189" s="718" t="s">
        <v>2801</v>
      </c>
      <c r="F189" s="718" t="s">
        <v>2815</v>
      </c>
    </row>
    <row r="190" spans="1:6" x14ac:dyDescent="0.25">
      <c r="A190" s="72" t="s">
        <v>41</v>
      </c>
      <c r="B190" s="718" t="s">
        <v>2814</v>
      </c>
      <c r="C190" s="718" t="s">
        <v>2800</v>
      </c>
      <c r="D190" s="718" t="s">
        <v>3245</v>
      </c>
      <c r="E190" s="718" t="s">
        <v>2801</v>
      </c>
      <c r="F190" s="718" t="s">
        <v>2816</v>
      </c>
    </row>
    <row r="191" spans="1:6" x14ac:dyDescent="0.25">
      <c r="A191" s="645" t="s">
        <v>2593</v>
      </c>
      <c r="B191" s="572"/>
      <c r="C191" s="14"/>
      <c r="D191" s="14"/>
      <c r="E191" s="14"/>
      <c r="F191" s="14"/>
    </row>
    <row r="192" spans="1:6" x14ac:dyDescent="0.25">
      <c r="A192" s="5" t="s">
        <v>34</v>
      </c>
      <c r="B192" s="935" t="s">
        <v>3330</v>
      </c>
      <c r="C192" s="935" t="s">
        <v>9</v>
      </c>
      <c r="D192" s="935" t="s">
        <v>866</v>
      </c>
      <c r="E192" s="935" t="s">
        <v>2897</v>
      </c>
      <c r="F192" s="935" t="s">
        <v>2913</v>
      </c>
    </row>
    <row r="193" spans="1:6" x14ac:dyDescent="0.25">
      <c r="A193" s="18" t="s">
        <v>35</v>
      </c>
      <c r="B193" s="935" t="s">
        <v>3331</v>
      </c>
      <c r="C193" s="935" t="s">
        <v>9</v>
      </c>
      <c r="D193" s="935" t="s">
        <v>866</v>
      </c>
      <c r="E193" s="935" t="s">
        <v>2897</v>
      </c>
      <c r="F193" s="935" t="s">
        <v>2913</v>
      </c>
    </row>
    <row r="194" spans="1:6" x14ac:dyDescent="0.25">
      <c r="A194" s="18" t="s">
        <v>36</v>
      </c>
      <c r="B194" s="1213" t="s">
        <v>140</v>
      </c>
      <c r="C194" s="1213" t="s">
        <v>53</v>
      </c>
      <c r="D194" s="1210" t="s">
        <v>141</v>
      </c>
      <c r="E194" s="1209" t="s">
        <v>74</v>
      </c>
      <c r="F194" s="21" t="s">
        <v>142</v>
      </c>
    </row>
    <row r="195" spans="1:6" x14ac:dyDescent="0.25">
      <c r="A195" s="18" t="s">
        <v>37</v>
      </c>
      <c r="B195" s="1213" t="s">
        <v>143</v>
      </c>
      <c r="C195" s="1213" t="s">
        <v>53</v>
      </c>
      <c r="D195" s="1210" t="s">
        <v>141</v>
      </c>
      <c r="E195" s="1209" t="s">
        <v>74</v>
      </c>
      <c r="F195" s="1213" t="s">
        <v>142</v>
      </c>
    </row>
    <row r="196" spans="1:6" x14ac:dyDescent="0.25">
      <c r="A196" s="470" t="s">
        <v>57</v>
      </c>
      <c r="B196" s="436"/>
      <c r="C196" s="436"/>
      <c r="D196" s="436"/>
      <c r="E196" s="437"/>
      <c r="F196" s="436"/>
    </row>
    <row r="197" spans="1:6" x14ac:dyDescent="0.25">
      <c r="A197" s="18" t="s">
        <v>39</v>
      </c>
      <c r="B197" s="988" t="s">
        <v>1231</v>
      </c>
      <c r="C197" s="991" t="s">
        <v>5</v>
      </c>
      <c r="D197" s="988" t="s">
        <v>2921</v>
      </c>
      <c r="E197" s="1043" t="s">
        <v>1170</v>
      </c>
      <c r="F197" s="988" t="s">
        <v>1215</v>
      </c>
    </row>
    <row r="198" spans="1:6" x14ac:dyDescent="0.25">
      <c r="A198" s="18" t="s">
        <v>38</v>
      </c>
      <c r="B198" s="988" t="s">
        <v>1240</v>
      </c>
      <c r="C198" s="991" t="s">
        <v>5</v>
      </c>
      <c r="D198" s="988" t="s">
        <v>2922</v>
      </c>
      <c r="E198" s="1043" t="s">
        <v>1170</v>
      </c>
      <c r="F198" s="988" t="s">
        <v>1218</v>
      </c>
    </row>
    <row r="199" spans="1:6" x14ac:dyDescent="0.25">
      <c r="A199" s="74" t="s">
        <v>40</v>
      </c>
      <c r="B199" s="70"/>
      <c r="C199" s="1171" t="s">
        <v>1991</v>
      </c>
      <c r="D199" s="70"/>
      <c r="E199" s="70"/>
    </row>
    <row r="200" spans="1:6" x14ac:dyDescent="0.25">
      <c r="A200" s="74" t="s">
        <v>41</v>
      </c>
      <c r="B200" s="70"/>
      <c r="C200" s="1171" t="s">
        <v>1991</v>
      </c>
      <c r="D200" s="70"/>
      <c r="E200" s="70"/>
    </row>
    <row r="201" spans="1:6" x14ac:dyDescent="0.25">
      <c r="A201" s="59" t="s">
        <v>16</v>
      </c>
      <c r="B201" s="59"/>
      <c r="C201" s="59"/>
      <c r="D201" s="59"/>
      <c r="E201" s="59"/>
      <c r="F201" s="59"/>
    </row>
    <row r="202" spans="1:6" x14ac:dyDescent="0.25">
      <c r="A202" s="12" t="s">
        <v>3</v>
      </c>
      <c r="B202" s="11" t="s">
        <v>6</v>
      </c>
      <c r="C202" s="11" t="s">
        <v>7</v>
      </c>
      <c r="D202" s="11" t="s">
        <v>8</v>
      </c>
      <c r="E202" s="12" t="s">
        <v>4</v>
      </c>
      <c r="F202" s="11" t="s">
        <v>11</v>
      </c>
    </row>
    <row r="203" spans="1:6" x14ac:dyDescent="0.25">
      <c r="A203" s="645" t="s">
        <v>2594</v>
      </c>
      <c r="B203" s="645"/>
      <c r="C203" s="572"/>
      <c r="D203" s="14"/>
      <c r="E203" s="14"/>
      <c r="F203" s="14"/>
    </row>
    <row r="204" spans="1:6" x14ac:dyDescent="0.25">
      <c r="A204" s="18" t="s">
        <v>34</v>
      </c>
      <c r="B204" s="518" t="s">
        <v>1437</v>
      </c>
      <c r="C204" s="518" t="s">
        <v>1</v>
      </c>
      <c r="D204" s="721" t="s">
        <v>2707</v>
      </c>
      <c r="E204" s="518" t="s">
        <v>1350</v>
      </c>
      <c r="F204" s="518" t="s">
        <v>1418</v>
      </c>
    </row>
    <row r="205" spans="1:6" x14ac:dyDescent="0.25">
      <c r="A205" s="18" t="s">
        <v>35</v>
      </c>
      <c r="B205" s="518" t="s">
        <v>1440</v>
      </c>
      <c r="C205" s="518" t="s">
        <v>1</v>
      </c>
      <c r="D205" s="721" t="s">
        <v>2708</v>
      </c>
      <c r="E205" s="518" t="s">
        <v>1350</v>
      </c>
      <c r="F205" s="518" t="s">
        <v>1421</v>
      </c>
    </row>
    <row r="206" spans="1:6" x14ac:dyDescent="0.25">
      <c r="A206" s="18" t="s">
        <v>36</v>
      </c>
      <c r="B206" s="840" t="s">
        <v>2098</v>
      </c>
      <c r="C206" s="840" t="s">
        <v>20</v>
      </c>
      <c r="D206" s="840" t="s">
        <v>309</v>
      </c>
      <c r="E206" s="840" t="s">
        <v>2172</v>
      </c>
      <c r="F206" s="840" t="s">
        <v>2849</v>
      </c>
    </row>
    <row r="207" spans="1:6" x14ac:dyDescent="0.25">
      <c r="A207" s="18" t="s">
        <v>37</v>
      </c>
      <c r="B207" s="840" t="s">
        <v>2099</v>
      </c>
      <c r="C207" s="840" t="s">
        <v>20</v>
      </c>
      <c r="D207" s="840" t="s">
        <v>313</v>
      </c>
      <c r="E207" s="840" t="s">
        <v>2172</v>
      </c>
      <c r="F207" s="840" t="s">
        <v>2849</v>
      </c>
    </row>
    <row r="208" spans="1:6" x14ac:dyDescent="0.25">
      <c r="A208" s="470" t="s">
        <v>57</v>
      </c>
      <c r="B208" s="437"/>
      <c r="C208" s="437"/>
      <c r="D208" s="437"/>
      <c r="E208" s="437"/>
      <c r="F208" s="437"/>
    </row>
    <row r="209" spans="1:6" x14ac:dyDescent="0.25">
      <c r="A209" s="18" t="s">
        <v>39</v>
      </c>
      <c r="B209" s="1079" t="s">
        <v>3010</v>
      </c>
      <c r="C209" s="1085"/>
      <c r="D209" s="511"/>
      <c r="E209" s="698" t="s">
        <v>3449</v>
      </c>
      <c r="F209" s="18"/>
    </row>
    <row r="210" spans="1:6" x14ac:dyDescent="0.25">
      <c r="A210" s="18" t="s">
        <v>38</v>
      </c>
      <c r="B210" s="1079" t="s">
        <v>3011</v>
      </c>
      <c r="C210" s="1086"/>
      <c r="D210" s="701"/>
      <c r="E210" s="702" t="s">
        <v>3449</v>
      </c>
      <c r="F210" s="18"/>
    </row>
    <row r="211" spans="1:6" x14ac:dyDescent="0.25">
      <c r="A211" s="74" t="s">
        <v>40</v>
      </c>
      <c r="B211" s="5"/>
      <c r="C211" s="5" t="s">
        <v>1991</v>
      </c>
      <c r="D211" s="5"/>
      <c r="E211" s="5"/>
      <c r="F211" s="18"/>
    </row>
    <row r="212" spans="1:6" x14ac:dyDescent="0.25">
      <c r="A212" s="74" t="s">
        <v>41</v>
      </c>
      <c r="B212" s="583"/>
      <c r="C212" s="5" t="s">
        <v>1991</v>
      </c>
      <c r="D212" s="5"/>
      <c r="E212" s="5"/>
      <c r="F212" s="1443"/>
    </row>
    <row r="213" spans="1:6" x14ac:dyDescent="0.25">
      <c r="A213" s="645" t="s">
        <v>2595</v>
      </c>
      <c r="B213" s="572"/>
      <c r="C213" s="14"/>
      <c r="D213" s="14"/>
      <c r="E213" s="14"/>
      <c r="F213" s="14"/>
    </row>
    <row r="214" spans="1:6" x14ac:dyDescent="0.25">
      <c r="A214" s="18" t="s">
        <v>34</v>
      </c>
      <c r="B214" s="840" t="s">
        <v>2100</v>
      </c>
      <c r="C214" s="840" t="s">
        <v>20</v>
      </c>
      <c r="D214" s="840" t="s">
        <v>315</v>
      </c>
      <c r="E214" s="840" t="s">
        <v>2172</v>
      </c>
      <c r="F214" s="840" t="s">
        <v>2850</v>
      </c>
    </row>
    <row r="215" spans="1:6" x14ac:dyDescent="0.25">
      <c r="A215" s="18" t="s">
        <v>35</v>
      </c>
      <c r="B215" s="840" t="s">
        <v>2101</v>
      </c>
      <c r="C215" s="840" t="s">
        <v>20</v>
      </c>
      <c r="D215" s="840" t="s">
        <v>318</v>
      </c>
      <c r="E215" s="840" t="s">
        <v>2172</v>
      </c>
      <c r="F215" s="840" t="s">
        <v>2850</v>
      </c>
    </row>
    <row r="216" spans="1:6" x14ac:dyDescent="0.25">
      <c r="A216" s="18" t="s">
        <v>36</v>
      </c>
      <c r="B216" s="720" t="s">
        <v>1444</v>
      </c>
      <c r="C216" s="720" t="s">
        <v>1</v>
      </c>
      <c r="D216" s="519" t="s">
        <v>2709</v>
      </c>
      <c r="E216" s="85" t="s">
        <v>1350</v>
      </c>
      <c r="F216" s="519" t="s">
        <v>2710</v>
      </c>
    </row>
    <row r="217" spans="1:6" x14ac:dyDescent="0.25">
      <c r="A217" s="18" t="s">
        <v>37</v>
      </c>
      <c r="B217" s="720" t="s">
        <v>1447</v>
      </c>
      <c r="C217" s="720" t="s">
        <v>1</v>
      </c>
      <c r="D217" s="519" t="s">
        <v>2711</v>
      </c>
      <c r="E217" s="85" t="s">
        <v>1350</v>
      </c>
      <c r="F217" s="519" t="s">
        <v>2712</v>
      </c>
    </row>
    <row r="218" spans="1:6" x14ac:dyDescent="0.25">
      <c r="A218" s="470" t="s">
        <v>57</v>
      </c>
      <c r="B218" s="436"/>
      <c r="C218" s="436"/>
      <c r="D218" s="436"/>
      <c r="E218" s="437"/>
      <c r="F218" s="436"/>
    </row>
    <row r="219" spans="1:6" x14ac:dyDescent="0.25">
      <c r="A219" s="5" t="s">
        <v>39</v>
      </c>
      <c r="B219" s="583"/>
      <c r="C219" s="583" t="s">
        <v>1991</v>
      </c>
      <c r="D219" s="583"/>
      <c r="E219" s="583"/>
    </row>
    <row r="220" spans="1:6" x14ac:dyDescent="0.25">
      <c r="A220" s="5" t="s">
        <v>38</v>
      </c>
      <c r="B220" s="583"/>
      <c r="C220" s="583" t="s">
        <v>1991</v>
      </c>
      <c r="D220" s="583"/>
      <c r="E220" s="583"/>
    </row>
    <row r="221" spans="1:6" x14ac:dyDescent="0.25">
      <c r="A221" s="72" t="s">
        <v>40</v>
      </c>
      <c r="B221" s="583"/>
      <c r="C221" s="583" t="s">
        <v>1991</v>
      </c>
      <c r="D221" s="583"/>
      <c r="E221" s="583"/>
    </row>
    <row r="222" spans="1:6" x14ac:dyDescent="0.25">
      <c r="A222" s="72" t="s">
        <v>41</v>
      </c>
      <c r="B222" s="583"/>
      <c r="C222" s="583" t="s">
        <v>1991</v>
      </c>
      <c r="D222" s="583"/>
      <c r="E222" s="583"/>
    </row>
    <row r="223" spans="1:6" x14ac:dyDescent="0.25">
      <c r="A223" s="645" t="s">
        <v>2596</v>
      </c>
      <c r="B223" s="572"/>
      <c r="C223" s="14"/>
      <c r="D223" s="14"/>
      <c r="E223" s="14"/>
      <c r="F223" s="14"/>
    </row>
    <row r="224" spans="1:6" x14ac:dyDescent="0.25">
      <c r="A224" s="5" t="s">
        <v>34</v>
      </c>
      <c r="B224" s="721" t="s">
        <v>1450</v>
      </c>
      <c r="C224" s="721" t="s">
        <v>1</v>
      </c>
      <c r="D224" s="721" t="s">
        <v>2713</v>
      </c>
      <c r="E224" s="721" t="s">
        <v>1344</v>
      </c>
      <c r="F224" s="721" t="s">
        <v>1436</v>
      </c>
    </row>
    <row r="225" spans="1:6" x14ac:dyDescent="0.25">
      <c r="A225" s="5" t="s">
        <v>35</v>
      </c>
      <c r="B225" s="721" t="s">
        <v>1453</v>
      </c>
      <c r="C225" s="721" t="s">
        <v>1</v>
      </c>
      <c r="D225" s="721" t="s">
        <v>2714</v>
      </c>
      <c r="E225" s="721" t="s">
        <v>1344</v>
      </c>
      <c r="F225" s="721" t="s">
        <v>2715</v>
      </c>
    </row>
    <row r="226" spans="1:6" x14ac:dyDescent="0.25">
      <c r="A226" s="5" t="s">
        <v>36</v>
      </c>
      <c r="B226" s="791" t="s">
        <v>2086</v>
      </c>
      <c r="C226" s="791" t="s">
        <v>427</v>
      </c>
      <c r="D226" s="791" t="s">
        <v>504</v>
      </c>
      <c r="E226" s="791" t="s">
        <v>431</v>
      </c>
      <c r="F226" s="791" t="s">
        <v>505</v>
      </c>
    </row>
    <row r="227" spans="1:6" x14ac:dyDescent="0.25">
      <c r="A227" s="5" t="s">
        <v>37</v>
      </c>
      <c r="B227" s="791" t="s">
        <v>2087</v>
      </c>
      <c r="C227" s="791" t="s">
        <v>427</v>
      </c>
      <c r="D227" s="791" t="s">
        <v>507</v>
      </c>
      <c r="E227" s="791" t="s">
        <v>431</v>
      </c>
      <c r="F227" s="791" t="s">
        <v>508</v>
      </c>
    </row>
    <row r="228" spans="1:6" x14ac:dyDescent="0.25">
      <c r="A228" s="435" t="s">
        <v>57</v>
      </c>
      <c r="B228" s="436"/>
      <c r="C228" s="436"/>
      <c r="D228" s="436"/>
      <c r="E228" s="437"/>
      <c r="F228" s="436"/>
    </row>
    <row r="229" spans="1:6" x14ac:dyDescent="0.25">
      <c r="A229" s="5" t="s">
        <v>39</v>
      </c>
      <c r="B229" s="1089" t="s">
        <v>3012</v>
      </c>
      <c r="C229" s="1087"/>
      <c r="D229" s="710"/>
      <c r="E229" s="841" t="s">
        <v>3449</v>
      </c>
      <c r="F229" s="1082"/>
    </row>
    <row r="230" spans="1:6" x14ac:dyDescent="0.25">
      <c r="A230" s="5" t="s">
        <v>38</v>
      </c>
      <c r="B230" s="1089" t="s">
        <v>3319</v>
      </c>
      <c r="C230" s="1088"/>
      <c r="D230" s="711"/>
      <c r="E230" s="842" t="s">
        <v>3449</v>
      </c>
      <c r="F230" s="1083"/>
    </row>
    <row r="231" spans="1:6" x14ac:dyDescent="0.25">
      <c r="A231" s="72" t="s">
        <v>40</v>
      </c>
      <c r="B231" s="992" t="s">
        <v>1243</v>
      </c>
      <c r="C231" s="992" t="s">
        <v>5</v>
      </c>
      <c r="D231" s="993" t="s">
        <v>1226</v>
      </c>
      <c r="E231" s="994" t="s">
        <v>1170</v>
      </c>
      <c r="F231" s="993" t="s">
        <v>1227</v>
      </c>
    </row>
    <row r="232" spans="1:6" x14ac:dyDescent="0.25">
      <c r="A232" s="72" t="s">
        <v>41</v>
      </c>
      <c r="B232" s="992" t="s">
        <v>1252</v>
      </c>
      <c r="C232" s="992" t="s">
        <v>5</v>
      </c>
      <c r="D232" s="1081" t="s">
        <v>1229</v>
      </c>
      <c r="E232" s="994" t="s">
        <v>1170</v>
      </c>
      <c r="F232" s="992" t="s">
        <v>1230</v>
      </c>
    </row>
    <row r="233" spans="1:6" x14ac:dyDescent="0.25">
      <c r="A233" s="645" t="s">
        <v>2597</v>
      </c>
      <c r="B233" s="572"/>
      <c r="C233" s="14"/>
      <c r="D233" s="14"/>
      <c r="E233" s="14"/>
      <c r="F233" s="14"/>
    </row>
    <row r="234" spans="1:6" x14ac:dyDescent="0.25">
      <c r="A234" s="70" t="s">
        <v>34</v>
      </c>
      <c r="B234" s="1028" t="s">
        <v>1219</v>
      </c>
      <c r="C234" s="1042" t="s">
        <v>2022</v>
      </c>
      <c r="D234" s="1045" t="s">
        <v>1220</v>
      </c>
      <c r="E234" s="1045" t="s">
        <v>1170</v>
      </c>
      <c r="F234" s="1042" t="s">
        <v>1221</v>
      </c>
    </row>
    <row r="235" spans="1:6" x14ac:dyDescent="0.25">
      <c r="A235" s="70" t="s">
        <v>35</v>
      </c>
      <c r="B235" s="1046" t="s">
        <v>1222</v>
      </c>
      <c r="C235" s="1047" t="s">
        <v>2022</v>
      </c>
      <c r="D235" s="1047" t="s">
        <v>1223</v>
      </c>
      <c r="E235" s="1048" t="s">
        <v>1170</v>
      </c>
      <c r="F235" s="1047" t="s">
        <v>1224</v>
      </c>
    </row>
    <row r="236" spans="1:6" x14ac:dyDescent="0.25">
      <c r="A236" s="70" t="s">
        <v>36</v>
      </c>
      <c r="B236" s="1028" t="s">
        <v>1219</v>
      </c>
      <c r="C236" s="1028" t="s">
        <v>2960</v>
      </c>
      <c r="D236" s="1028" t="s">
        <v>1220</v>
      </c>
      <c r="E236" s="1028" t="s">
        <v>1170</v>
      </c>
      <c r="F236" s="1028" t="s">
        <v>1221</v>
      </c>
    </row>
    <row r="237" spans="1:6" x14ac:dyDescent="0.25">
      <c r="A237" s="70" t="s">
        <v>37</v>
      </c>
      <c r="B237" s="1028" t="s">
        <v>1222</v>
      </c>
      <c r="C237" s="1028" t="s">
        <v>2960</v>
      </c>
      <c r="D237" s="1028" t="s">
        <v>1223</v>
      </c>
      <c r="E237" s="1028" t="s">
        <v>1170</v>
      </c>
      <c r="F237" s="1028" t="s">
        <v>1224</v>
      </c>
    </row>
    <row r="238" spans="1:6" ht="15.6" customHeight="1" x14ac:dyDescent="0.25">
      <c r="A238" s="435" t="s">
        <v>57</v>
      </c>
      <c r="B238" s="436"/>
      <c r="C238" s="436"/>
      <c r="D238" s="436"/>
      <c r="E238" s="437"/>
      <c r="F238" s="436"/>
    </row>
    <row r="239" spans="1:6" ht="15.6" customHeight="1" x14ac:dyDescent="0.25">
      <c r="A239" s="5" t="s">
        <v>39</v>
      </c>
      <c r="B239" s="718" t="s">
        <v>2817</v>
      </c>
      <c r="C239" s="718" t="s">
        <v>2799</v>
      </c>
      <c r="D239" s="718" t="s">
        <v>2819</v>
      </c>
      <c r="E239" s="718" t="s">
        <v>2801</v>
      </c>
      <c r="F239" s="718" t="s">
        <v>2820</v>
      </c>
    </row>
    <row r="240" spans="1:6" ht="15.6" customHeight="1" x14ac:dyDescent="0.25">
      <c r="A240" s="5" t="s">
        <v>38</v>
      </c>
      <c r="B240" s="718" t="s">
        <v>2818</v>
      </c>
      <c r="C240" s="718" t="s">
        <v>2799</v>
      </c>
      <c r="D240" s="718" t="s">
        <v>3246</v>
      </c>
      <c r="E240" s="718" t="s">
        <v>2801</v>
      </c>
      <c r="F240" s="718" t="s">
        <v>2821</v>
      </c>
    </row>
    <row r="241" spans="1:6" ht="15.6" customHeight="1" x14ac:dyDescent="0.25">
      <c r="A241" s="72" t="s">
        <v>40</v>
      </c>
      <c r="B241" s="718" t="s">
        <v>2817</v>
      </c>
      <c r="C241" s="718" t="s">
        <v>2800</v>
      </c>
      <c r="D241" s="718" t="s">
        <v>2819</v>
      </c>
      <c r="E241" s="718" t="s">
        <v>2801</v>
      </c>
      <c r="F241" s="718" t="s">
        <v>2820</v>
      </c>
    </row>
    <row r="242" spans="1:6" ht="15.6" customHeight="1" x14ac:dyDescent="0.25">
      <c r="A242" s="72" t="s">
        <v>41</v>
      </c>
      <c r="B242" s="718" t="s">
        <v>2818</v>
      </c>
      <c r="C242" s="718" t="s">
        <v>2800</v>
      </c>
      <c r="D242" s="718" t="s">
        <v>3246</v>
      </c>
      <c r="E242" s="718" t="s">
        <v>2801</v>
      </c>
      <c r="F242" s="718" t="s">
        <v>2821</v>
      </c>
    </row>
    <row r="243" spans="1:6" x14ac:dyDescent="0.25">
      <c r="A243" s="645" t="s">
        <v>2598</v>
      </c>
      <c r="B243" s="572"/>
      <c r="C243" s="14"/>
      <c r="D243" s="14"/>
      <c r="E243" s="14"/>
      <c r="F243" s="14"/>
    </row>
    <row r="244" spans="1:6" ht="15.6" customHeight="1" x14ac:dyDescent="0.25">
      <c r="A244" s="5" t="s">
        <v>34</v>
      </c>
      <c r="B244" s="1210" t="s">
        <v>144</v>
      </c>
      <c r="C244" s="1210" t="s">
        <v>53</v>
      </c>
      <c r="D244" s="1210" t="s">
        <v>145</v>
      </c>
      <c r="E244" s="1210" t="s">
        <v>74</v>
      </c>
      <c r="F244" s="18" t="s">
        <v>146</v>
      </c>
    </row>
    <row r="245" spans="1:6" ht="15.6" customHeight="1" x14ac:dyDescent="0.25">
      <c r="A245" s="5" t="s">
        <v>35</v>
      </c>
      <c r="B245" s="1210" t="s">
        <v>147</v>
      </c>
      <c r="C245" s="1210" t="s">
        <v>53</v>
      </c>
      <c r="D245" s="1210" t="s">
        <v>145</v>
      </c>
      <c r="E245" s="1210" t="s">
        <v>74</v>
      </c>
      <c r="F245" s="1210" t="s">
        <v>146</v>
      </c>
    </row>
    <row r="246" spans="1:6" ht="15.6" customHeight="1" x14ac:dyDescent="0.25">
      <c r="A246" s="5" t="s">
        <v>36</v>
      </c>
      <c r="B246" s="583"/>
      <c r="C246" s="583" t="s">
        <v>1991</v>
      </c>
      <c r="D246" s="583"/>
      <c r="E246" s="583"/>
      <c r="F246" s="583"/>
    </row>
    <row r="247" spans="1:6" ht="15.6" customHeight="1" x14ac:dyDescent="0.25">
      <c r="A247" s="5" t="s">
        <v>37</v>
      </c>
      <c r="B247" s="583"/>
      <c r="C247" s="583" t="s">
        <v>1991</v>
      </c>
      <c r="D247" s="583"/>
      <c r="E247" s="583"/>
      <c r="F247" s="583"/>
    </row>
    <row r="248" spans="1:6" ht="15.6" customHeight="1" x14ac:dyDescent="0.25">
      <c r="A248" s="435" t="s">
        <v>57</v>
      </c>
      <c r="B248" s="436"/>
      <c r="C248" s="436"/>
      <c r="D248" s="436"/>
      <c r="E248" s="437"/>
      <c r="F248" s="436"/>
    </row>
    <row r="249" spans="1:6" ht="15.6" customHeight="1" x14ac:dyDescent="0.25">
      <c r="A249" s="18" t="s">
        <v>39</v>
      </c>
      <c r="B249" s="1089" t="s">
        <v>3320</v>
      </c>
      <c r="C249" s="1090"/>
      <c r="D249" s="74"/>
      <c r="E249" s="1084" t="s">
        <v>3449</v>
      </c>
      <c r="F249" s="74"/>
    </row>
    <row r="250" spans="1:6" ht="15.6" customHeight="1" x14ac:dyDescent="0.25">
      <c r="A250" s="18" t="s">
        <v>38</v>
      </c>
      <c r="B250" s="1089" t="s">
        <v>3321</v>
      </c>
      <c r="C250" s="1090"/>
      <c r="D250" s="74"/>
      <c r="E250" s="1084" t="s">
        <v>3449</v>
      </c>
      <c r="F250" s="74"/>
    </row>
    <row r="251" spans="1:6" ht="15.6" customHeight="1" x14ac:dyDescent="0.25">
      <c r="A251" s="72" t="s">
        <v>40</v>
      </c>
      <c r="B251" s="986" t="s">
        <v>1255</v>
      </c>
      <c r="C251" s="986" t="s">
        <v>5</v>
      </c>
      <c r="D251" s="988" t="s">
        <v>1232</v>
      </c>
      <c r="E251" s="988" t="s">
        <v>1170</v>
      </c>
      <c r="F251" s="987" t="s">
        <v>1233</v>
      </c>
    </row>
    <row r="252" spans="1:6" x14ac:dyDescent="0.25">
      <c r="A252" s="72" t="s">
        <v>41</v>
      </c>
      <c r="B252" s="986" t="s">
        <v>1258</v>
      </c>
      <c r="C252" s="986" t="s">
        <v>5</v>
      </c>
      <c r="D252" s="988" t="s">
        <v>2260</v>
      </c>
      <c r="E252" s="988" t="s">
        <v>1170</v>
      </c>
      <c r="F252" s="987" t="s">
        <v>2261</v>
      </c>
    </row>
    <row r="253" spans="1:6" x14ac:dyDescent="0.25">
      <c r="A253" s="59" t="s">
        <v>17</v>
      </c>
      <c r="B253" s="59"/>
      <c r="C253" s="59"/>
      <c r="D253" s="59"/>
      <c r="E253" s="59"/>
      <c r="F253" s="59"/>
    </row>
    <row r="254" spans="1:6" x14ac:dyDescent="0.25">
      <c r="A254" s="11" t="s">
        <v>3</v>
      </c>
      <c r="B254" s="11" t="s">
        <v>6</v>
      </c>
      <c r="C254" s="11" t="s">
        <v>7</v>
      </c>
      <c r="D254" s="11" t="s">
        <v>8</v>
      </c>
      <c r="E254" s="12" t="s">
        <v>4</v>
      </c>
      <c r="F254" s="11" t="s">
        <v>11</v>
      </c>
    </row>
    <row r="255" spans="1:6" x14ac:dyDescent="0.25">
      <c r="A255" s="645" t="s">
        <v>2599</v>
      </c>
      <c r="B255" s="645"/>
      <c r="C255" s="572"/>
      <c r="D255" s="14"/>
      <c r="E255" s="14"/>
      <c r="F255" s="14"/>
    </row>
    <row r="256" spans="1:6" x14ac:dyDescent="0.25">
      <c r="A256" s="5" t="s">
        <v>34</v>
      </c>
      <c r="B256" s="720" t="s">
        <v>1459</v>
      </c>
      <c r="C256" s="738" t="s">
        <v>1</v>
      </c>
      <c r="D256" s="738" t="s">
        <v>2716</v>
      </c>
      <c r="E256" s="738" t="s">
        <v>1344</v>
      </c>
      <c r="F256" s="738" t="s">
        <v>1446</v>
      </c>
    </row>
    <row r="257" spans="1:6" x14ac:dyDescent="0.25">
      <c r="A257" s="5" t="s">
        <v>35</v>
      </c>
      <c r="B257" s="739" t="s">
        <v>1462</v>
      </c>
      <c r="C257" s="740" t="s">
        <v>1</v>
      </c>
      <c r="D257" s="740" t="s">
        <v>2717</v>
      </c>
      <c r="E257" s="740" t="s">
        <v>1344</v>
      </c>
      <c r="F257" s="740" t="s">
        <v>1449</v>
      </c>
    </row>
    <row r="258" spans="1:6" x14ac:dyDescent="0.25">
      <c r="A258" s="5" t="s">
        <v>36</v>
      </c>
      <c r="B258" s="830" t="s">
        <v>2102</v>
      </c>
      <c r="C258" s="830" t="s">
        <v>20</v>
      </c>
      <c r="D258" s="830" t="s">
        <v>323</v>
      </c>
      <c r="E258" s="838" t="s">
        <v>2172</v>
      </c>
      <c r="F258" s="830" t="s">
        <v>2851</v>
      </c>
    </row>
    <row r="259" spans="1:6" x14ac:dyDescent="0.25">
      <c r="A259" s="5" t="s">
        <v>37</v>
      </c>
      <c r="B259" s="830" t="s">
        <v>2103</v>
      </c>
      <c r="C259" s="830" t="s">
        <v>20</v>
      </c>
      <c r="D259" s="830" t="s">
        <v>326</v>
      </c>
      <c r="E259" s="838" t="s">
        <v>2172</v>
      </c>
      <c r="F259" s="830" t="s">
        <v>2852</v>
      </c>
    </row>
    <row r="260" spans="1:6" x14ac:dyDescent="0.25">
      <c r="A260" s="435" t="s">
        <v>57</v>
      </c>
      <c r="B260" s="436"/>
      <c r="C260" s="436"/>
      <c r="D260" s="436"/>
      <c r="E260" s="437"/>
      <c r="F260" s="436"/>
    </row>
    <row r="261" spans="1:6" x14ac:dyDescent="0.25">
      <c r="A261" s="5" t="s">
        <v>39</v>
      </c>
      <c r="B261" s="583"/>
      <c r="C261" s="583" t="s">
        <v>1991</v>
      </c>
      <c r="D261" s="583"/>
      <c r="E261" s="583"/>
      <c r="F261" s="583"/>
    </row>
    <row r="262" spans="1:6" x14ac:dyDescent="0.25">
      <c r="A262" s="5" t="s">
        <v>38</v>
      </c>
      <c r="B262" s="583"/>
      <c r="C262" s="583" t="s">
        <v>1991</v>
      </c>
      <c r="D262" s="583"/>
      <c r="E262" s="583"/>
      <c r="F262" s="583"/>
    </row>
    <row r="263" spans="1:6" x14ac:dyDescent="0.25">
      <c r="A263" s="72" t="s">
        <v>40</v>
      </c>
      <c r="B263" s="1148" t="s">
        <v>2089</v>
      </c>
      <c r="C263" s="1148" t="s">
        <v>1990</v>
      </c>
      <c r="D263" s="5"/>
      <c r="E263" s="5"/>
      <c r="F263" s="5"/>
    </row>
    <row r="264" spans="1:6" x14ac:dyDescent="0.25">
      <c r="A264" s="72" t="s">
        <v>41</v>
      </c>
      <c r="B264" s="1148" t="s">
        <v>2089</v>
      </c>
      <c r="C264" s="1148" t="s">
        <v>1990</v>
      </c>
      <c r="D264" s="5"/>
      <c r="E264" s="5"/>
      <c r="F264" s="5"/>
    </row>
    <row r="265" spans="1:6" x14ac:dyDescent="0.25">
      <c r="A265" s="645" t="s">
        <v>2600</v>
      </c>
      <c r="B265" s="572"/>
      <c r="C265" s="14"/>
      <c r="D265" s="14"/>
      <c r="E265" s="14"/>
      <c r="F265" s="14"/>
    </row>
    <row r="266" spans="1:6" x14ac:dyDescent="0.25">
      <c r="A266" s="5" t="s">
        <v>34</v>
      </c>
      <c r="B266" s="838" t="s">
        <v>2104</v>
      </c>
      <c r="C266" s="838" t="s">
        <v>20</v>
      </c>
      <c r="D266" s="840" t="s">
        <v>332</v>
      </c>
      <c r="E266" s="840" t="s">
        <v>2172</v>
      </c>
      <c r="F266" s="843" t="s">
        <v>2853</v>
      </c>
    </row>
    <row r="267" spans="1:6" x14ac:dyDescent="0.25">
      <c r="A267" s="5" t="s">
        <v>35</v>
      </c>
      <c r="B267" s="838" t="s">
        <v>2105</v>
      </c>
      <c r="C267" s="838" t="s">
        <v>20</v>
      </c>
      <c r="D267" s="840" t="s">
        <v>335</v>
      </c>
      <c r="E267" s="840" t="s">
        <v>2172</v>
      </c>
      <c r="F267" s="843" t="s">
        <v>2853</v>
      </c>
    </row>
    <row r="268" spans="1:6" x14ac:dyDescent="0.25">
      <c r="A268" s="5" t="s">
        <v>36</v>
      </c>
      <c r="B268" s="517" t="s">
        <v>1465</v>
      </c>
      <c r="C268" s="517" t="s">
        <v>1</v>
      </c>
      <c r="D268" s="721" t="s">
        <v>2718</v>
      </c>
      <c r="E268" s="721" t="s">
        <v>1350</v>
      </c>
      <c r="F268" s="518" t="s">
        <v>1452</v>
      </c>
    </row>
    <row r="269" spans="1:6" x14ac:dyDescent="0.25">
      <c r="A269" s="5" t="s">
        <v>37</v>
      </c>
      <c r="B269" s="517" t="s">
        <v>1468</v>
      </c>
      <c r="C269" s="517" t="s">
        <v>1</v>
      </c>
      <c r="D269" s="721" t="s">
        <v>2719</v>
      </c>
      <c r="E269" s="721" t="s">
        <v>1350</v>
      </c>
      <c r="F269" s="518" t="s">
        <v>1455</v>
      </c>
    </row>
    <row r="270" spans="1:6" x14ac:dyDescent="0.25">
      <c r="A270" s="435" t="s">
        <v>57</v>
      </c>
      <c r="B270" s="436"/>
      <c r="C270" s="436"/>
      <c r="D270" s="436"/>
      <c r="E270" s="437"/>
      <c r="F270" s="436"/>
    </row>
    <row r="271" spans="1:6" x14ac:dyDescent="0.25">
      <c r="A271" s="18" t="s">
        <v>39</v>
      </c>
      <c r="B271" s="1210" t="s">
        <v>151</v>
      </c>
      <c r="C271" s="1210" t="s">
        <v>53</v>
      </c>
      <c r="D271" s="1210" t="s">
        <v>3099</v>
      </c>
      <c r="E271" s="1210" t="s">
        <v>74</v>
      </c>
      <c r="F271" s="1210" t="s">
        <v>150</v>
      </c>
    </row>
    <row r="272" spans="1:6" x14ac:dyDescent="0.25">
      <c r="A272" s="18" t="s">
        <v>38</v>
      </c>
      <c r="B272" s="1210" t="s">
        <v>154</v>
      </c>
      <c r="C272" s="1210" t="s">
        <v>53</v>
      </c>
      <c r="D272" s="1210" t="s">
        <v>3099</v>
      </c>
      <c r="E272" s="1210" t="s">
        <v>74</v>
      </c>
      <c r="F272" s="1210" t="s">
        <v>150</v>
      </c>
    </row>
    <row r="273" spans="1:6" x14ac:dyDescent="0.25">
      <c r="A273" s="74" t="s">
        <v>40</v>
      </c>
      <c r="B273" s="1213" t="s">
        <v>158</v>
      </c>
      <c r="C273" s="1213" t="s">
        <v>53</v>
      </c>
      <c r="D273" s="1213" t="s">
        <v>3100</v>
      </c>
      <c r="E273" s="1213" t="s">
        <v>74</v>
      </c>
      <c r="F273" s="1213" t="s">
        <v>150</v>
      </c>
    </row>
    <row r="274" spans="1:6" x14ac:dyDescent="0.25">
      <c r="A274" s="74" t="s">
        <v>41</v>
      </c>
      <c r="B274" s="1213" t="s">
        <v>161</v>
      </c>
      <c r="C274" s="1213" t="s">
        <v>53</v>
      </c>
      <c r="D274" s="1213" t="s">
        <v>3100</v>
      </c>
      <c r="E274" s="1229" t="s">
        <v>74</v>
      </c>
      <c r="F274" s="1229" t="s">
        <v>150</v>
      </c>
    </row>
    <row r="275" spans="1:6" x14ac:dyDescent="0.25">
      <c r="A275" s="645" t="s">
        <v>2601</v>
      </c>
      <c r="B275" s="572"/>
      <c r="C275" s="14"/>
      <c r="D275" s="14"/>
      <c r="E275" s="14"/>
      <c r="F275" s="14"/>
    </row>
    <row r="276" spans="1:6" x14ac:dyDescent="0.25">
      <c r="A276" s="5" t="s">
        <v>34</v>
      </c>
      <c r="B276" s="766" t="s">
        <v>2967</v>
      </c>
      <c r="C276" s="793" t="s">
        <v>2953</v>
      </c>
      <c r="D276" s="793" t="s">
        <v>2971</v>
      </c>
      <c r="E276" s="793" t="s">
        <v>3450</v>
      </c>
      <c r="F276" s="793" t="s">
        <v>2973</v>
      </c>
    </row>
    <row r="277" spans="1:6" x14ac:dyDescent="0.25">
      <c r="A277" s="5" t="s">
        <v>35</v>
      </c>
      <c r="B277" s="795" t="s">
        <v>2968</v>
      </c>
      <c r="C277" s="794" t="s">
        <v>2953</v>
      </c>
      <c r="D277" s="794" t="s">
        <v>2972</v>
      </c>
      <c r="E277" s="793" t="s">
        <v>2957</v>
      </c>
      <c r="F277" s="794" t="s">
        <v>2974</v>
      </c>
    </row>
    <row r="278" spans="1:6" x14ac:dyDescent="0.25">
      <c r="A278" s="5" t="s">
        <v>36</v>
      </c>
      <c r="B278" s="766" t="s">
        <v>2967</v>
      </c>
      <c r="C278" s="766" t="s">
        <v>2954</v>
      </c>
      <c r="D278" s="766" t="s">
        <v>2971</v>
      </c>
      <c r="E278" s="793" t="s">
        <v>2957</v>
      </c>
      <c r="F278" s="766" t="s">
        <v>2973</v>
      </c>
    </row>
    <row r="279" spans="1:6" x14ac:dyDescent="0.25">
      <c r="A279" s="5" t="s">
        <v>37</v>
      </c>
      <c r="B279" s="766" t="s">
        <v>2968</v>
      </c>
      <c r="C279" s="766" t="s">
        <v>2954</v>
      </c>
      <c r="D279" s="766" t="s">
        <v>2972</v>
      </c>
      <c r="E279" s="793" t="s">
        <v>2957</v>
      </c>
      <c r="F279" s="766" t="s">
        <v>2974</v>
      </c>
    </row>
    <row r="280" spans="1:6" x14ac:dyDescent="0.25">
      <c r="A280" s="470" t="s">
        <v>57</v>
      </c>
      <c r="B280" s="436"/>
      <c r="C280" s="436"/>
      <c r="D280" s="436"/>
      <c r="E280" s="437"/>
      <c r="F280" s="436"/>
    </row>
    <row r="281" spans="1:6" x14ac:dyDescent="0.25">
      <c r="A281" s="18" t="s">
        <v>39</v>
      </c>
      <c r="B281" s="873" t="s">
        <v>3056</v>
      </c>
      <c r="C281" s="873" t="s">
        <v>21</v>
      </c>
      <c r="D281" s="860" t="s">
        <v>3057</v>
      </c>
      <c r="E281" s="874" t="s">
        <v>2488</v>
      </c>
      <c r="F281" s="877" t="s">
        <v>3058</v>
      </c>
    </row>
    <row r="282" spans="1:6" x14ac:dyDescent="0.25">
      <c r="A282" s="18" t="s">
        <v>38</v>
      </c>
      <c r="B282" s="873" t="s">
        <v>3059</v>
      </c>
      <c r="C282" s="873" t="s">
        <v>21</v>
      </c>
      <c r="D282" s="860" t="s">
        <v>3060</v>
      </c>
      <c r="E282" s="874" t="s">
        <v>2488</v>
      </c>
      <c r="F282" s="877" t="s">
        <v>3061</v>
      </c>
    </row>
    <row r="283" spans="1:6" x14ac:dyDescent="0.25">
      <c r="A283" s="74" t="s">
        <v>40</v>
      </c>
      <c r="B283" s="1148" t="s">
        <v>2090</v>
      </c>
      <c r="C283" s="1148" t="s">
        <v>1988</v>
      </c>
      <c r="D283" s="5"/>
      <c r="E283" s="5"/>
      <c r="F283" s="5"/>
    </row>
    <row r="284" spans="1:6" x14ac:dyDescent="0.25">
      <c r="A284" s="74" t="s">
        <v>41</v>
      </c>
      <c r="B284" s="1148" t="s">
        <v>2090</v>
      </c>
      <c r="C284" s="1148" t="s">
        <v>1988</v>
      </c>
      <c r="D284" s="5"/>
      <c r="E284" s="5"/>
      <c r="F284" s="5"/>
    </row>
    <row r="285" spans="1:6" x14ac:dyDescent="0.25">
      <c r="A285" s="645" t="s">
        <v>2602</v>
      </c>
      <c r="B285" s="572"/>
      <c r="C285" s="14"/>
      <c r="D285" s="14"/>
      <c r="E285" s="14"/>
      <c r="F285" s="14"/>
    </row>
    <row r="286" spans="1:6" x14ac:dyDescent="0.25">
      <c r="A286" s="70" t="s">
        <v>34</v>
      </c>
      <c r="B286" s="848" t="s">
        <v>2014</v>
      </c>
      <c r="C286" s="849" t="s">
        <v>1896</v>
      </c>
      <c r="D286" s="850"/>
      <c r="E286" s="851" t="s">
        <v>1327</v>
      </c>
      <c r="F286" s="16"/>
    </row>
    <row r="287" spans="1:6" x14ac:dyDescent="0.25">
      <c r="A287" s="70" t="s">
        <v>35</v>
      </c>
      <c r="B287" s="848" t="s">
        <v>2014</v>
      </c>
      <c r="C287" s="849" t="s">
        <v>1896</v>
      </c>
      <c r="D287" s="850"/>
      <c r="E287" s="851" t="s">
        <v>1327</v>
      </c>
      <c r="F287" s="16"/>
    </row>
    <row r="288" spans="1:6" x14ac:dyDescent="0.25">
      <c r="A288" s="70" t="s">
        <v>36</v>
      </c>
      <c r="B288" s="849" t="s">
        <v>2013</v>
      </c>
      <c r="C288" s="849" t="s">
        <v>1898</v>
      </c>
      <c r="D288" s="850"/>
      <c r="E288" s="852" t="s">
        <v>1899</v>
      </c>
      <c r="F288" s="587"/>
    </row>
    <row r="289" spans="1:6" x14ac:dyDescent="0.25">
      <c r="A289" s="70" t="s">
        <v>37</v>
      </c>
      <c r="B289" s="849" t="s">
        <v>2013</v>
      </c>
      <c r="C289" s="849" t="s">
        <v>1898</v>
      </c>
      <c r="D289" s="850"/>
      <c r="E289" s="852" t="s">
        <v>1899</v>
      </c>
      <c r="F289" s="587"/>
    </row>
    <row r="290" spans="1:6" ht="15.6" customHeight="1" x14ac:dyDescent="0.25">
      <c r="A290" s="470" t="s">
        <v>57</v>
      </c>
      <c r="B290" s="436"/>
      <c r="C290" s="436"/>
      <c r="D290" s="436"/>
      <c r="E290" s="437"/>
      <c r="F290" s="436"/>
    </row>
    <row r="291" spans="1:6" ht="15.6" customHeight="1" x14ac:dyDescent="0.25">
      <c r="A291" s="18" t="s">
        <v>39</v>
      </c>
      <c r="B291" s="718" t="s">
        <v>2345</v>
      </c>
      <c r="C291" s="718" t="s">
        <v>2799</v>
      </c>
      <c r="D291" s="718" t="s">
        <v>2823</v>
      </c>
      <c r="E291" s="718" t="s">
        <v>2801</v>
      </c>
      <c r="F291" s="744" t="s">
        <v>2825</v>
      </c>
    </row>
    <row r="292" spans="1:6" ht="15.6" customHeight="1" x14ac:dyDescent="0.25">
      <c r="A292" s="5" t="s">
        <v>38</v>
      </c>
      <c r="B292" s="718" t="s">
        <v>2822</v>
      </c>
      <c r="C292" s="718" t="s">
        <v>2799</v>
      </c>
      <c r="D292" s="718" t="s">
        <v>2824</v>
      </c>
      <c r="E292" s="718" t="s">
        <v>2801</v>
      </c>
      <c r="F292" s="744" t="s">
        <v>2826</v>
      </c>
    </row>
    <row r="293" spans="1:6" ht="15.6" customHeight="1" x14ac:dyDescent="0.25">
      <c r="A293" s="72" t="s">
        <v>40</v>
      </c>
      <c r="B293" s="718" t="s">
        <v>2345</v>
      </c>
      <c r="C293" s="718" t="s">
        <v>2800</v>
      </c>
      <c r="D293" s="718" t="s">
        <v>2823</v>
      </c>
      <c r="E293" s="718" t="s">
        <v>2801</v>
      </c>
      <c r="F293" s="744" t="s">
        <v>2825</v>
      </c>
    </row>
    <row r="294" spans="1:6" ht="15.6" customHeight="1" x14ac:dyDescent="0.25">
      <c r="A294" s="72" t="s">
        <v>41</v>
      </c>
      <c r="B294" s="718" t="s">
        <v>2822</v>
      </c>
      <c r="C294" s="718" t="s">
        <v>2800</v>
      </c>
      <c r="D294" s="718" t="s">
        <v>2824</v>
      </c>
      <c r="E294" s="718" t="s">
        <v>2801</v>
      </c>
      <c r="F294" s="744" t="s">
        <v>2826</v>
      </c>
    </row>
    <row r="295" spans="1:6" x14ac:dyDescent="0.25">
      <c r="A295" s="645" t="s">
        <v>3265</v>
      </c>
      <c r="B295" s="572"/>
      <c r="C295" s="14"/>
      <c r="D295" s="14"/>
      <c r="E295" s="14"/>
      <c r="F295" s="14"/>
    </row>
    <row r="296" spans="1:6" x14ac:dyDescent="0.25">
      <c r="A296" s="645"/>
      <c r="B296" s="572"/>
      <c r="C296" s="14"/>
      <c r="D296" s="14"/>
      <c r="E296" s="14"/>
      <c r="F296" s="14"/>
    </row>
    <row r="297" spans="1:6" ht="15.6" customHeight="1" x14ac:dyDescent="0.25">
      <c r="A297" s="5" t="s">
        <v>34</v>
      </c>
      <c r="B297" s="583"/>
      <c r="C297" s="583" t="s">
        <v>1991</v>
      </c>
      <c r="D297" s="583"/>
      <c r="E297" s="583"/>
      <c r="F297" s="1442"/>
    </row>
    <row r="298" spans="1:6" ht="15.6" customHeight="1" x14ac:dyDescent="0.25">
      <c r="A298" s="5" t="s">
        <v>35</v>
      </c>
      <c r="B298" s="583"/>
      <c r="C298" s="583" t="s">
        <v>1991</v>
      </c>
      <c r="D298" s="583"/>
      <c r="E298" s="583"/>
    </row>
    <row r="299" spans="1:6" ht="15.6" customHeight="1" x14ac:dyDescent="0.25">
      <c r="A299" s="5" t="s">
        <v>36</v>
      </c>
      <c r="B299" s="583"/>
      <c r="C299" s="583" t="s">
        <v>1991</v>
      </c>
      <c r="D299" s="583"/>
      <c r="E299" s="583"/>
    </row>
    <row r="300" spans="1:6" ht="15.6" customHeight="1" x14ac:dyDescent="0.25">
      <c r="A300" s="5" t="s">
        <v>37</v>
      </c>
      <c r="B300" s="583"/>
      <c r="C300" s="583" t="s">
        <v>1991</v>
      </c>
      <c r="D300" s="583"/>
      <c r="E300" s="583"/>
      <c r="F300" s="48"/>
    </row>
    <row r="301" spans="1:6" ht="15.6" customHeight="1" x14ac:dyDescent="0.25">
      <c r="A301" s="435" t="s">
        <v>57</v>
      </c>
      <c r="B301" s="436"/>
      <c r="C301" s="436"/>
      <c r="D301" s="436"/>
      <c r="E301" s="437"/>
      <c r="F301" s="436"/>
    </row>
    <row r="302" spans="1:6" ht="15.6" customHeight="1" x14ac:dyDescent="0.25">
      <c r="A302" s="5" t="s">
        <v>39</v>
      </c>
      <c r="B302" s="988" t="s">
        <v>1261</v>
      </c>
      <c r="C302" s="991" t="s">
        <v>5</v>
      </c>
      <c r="D302" s="988" t="s">
        <v>1241</v>
      </c>
      <c r="E302" s="1043" t="s">
        <v>1170</v>
      </c>
      <c r="F302" s="989" t="s">
        <v>1242</v>
      </c>
    </row>
    <row r="303" spans="1:6" ht="15.6" customHeight="1" x14ac:dyDescent="0.25">
      <c r="A303" s="5" t="s">
        <v>38</v>
      </c>
      <c r="B303" s="988" t="s">
        <v>1268</v>
      </c>
      <c r="C303" s="991" t="s">
        <v>5</v>
      </c>
      <c r="D303" s="988" t="s">
        <v>1244</v>
      </c>
      <c r="E303" s="1043" t="s">
        <v>1170</v>
      </c>
      <c r="F303" s="989" t="s">
        <v>1245</v>
      </c>
    </row>
    <row r="304" spans="1:6" ht="15.6" customHeight="1" x14ac:dyDescent="0.25">
      <c r="A304" s="72" t="s">
        <v>40</v>
      </c>
      <c r="B304" s="1148" t="s">
        <v>2091</v>
      </c>
      <c r="C304" s="1148" t="s">
        <v>1986</v>
      </c>
      <c r="D304" s="5"/>
      <c r="E304" s="5"/>
      <c r="F304" s="5"/>
    </row>
    <row r="305" spans="1:6" ht="15.6" customHeight="1" x14ac:dyDescent="0.25">
      <c r="A305" s="72" t="s">
        <v>41</v>
      </c>
      <c r="B305" s="1148" t="s">
        <v>2091</v>
      </c>
      <c r="C305" s="1148" t="s">
        <v>1986</v>
      </c>
      <c r="D305" s="5"/>
      <c r="E305" s="5"/>
      <c r="F305" s="5"/>
    </row>
    <row r="306" spans="1:6" x14ac:dyDescent="0.25">
      <c r="A306" s="59" t="s">
        <v>18</v>
      </c>
      <c r="B306" s="59"/>
      <c r="C306" s="59"/>
      <c r="D306" s="59"/>
      <c r="E306" s="59"/>
      <c r="F306" s="59"/>
    </row>
    <row r="307" spans="1:6" x14ac:dyDescent="0.25">
      <c r="A307" s="11" t="s">
        <v>3</v>
      </c>
      <c r="B307" s="11" t="s">
        <v>6</v>
      </c>
      <c r="C307" s="11" t="s">
        <v>7</v>
      </c>
      <c r="D307" s="11" t="s">
        <v>8</v>
      </c>
      <c r="E307" s="12" t="s">
        <v>4</v>
      </c>
      <c r="F307" s="11" t="s">
        <v>11</v>
      </c>
    </row>
    <row r="308" spans="1:6" x14ac:dyDescent="0.25">
      <c r="A308" s="645" t="s">
        <v>2604</v>
      </c>
      <c r="B308" s="645"/>
      <c r="C308" s="572"/>
      <c r="D308" s="14"/>
      <c r="E308" s="14"/>
      <c r="F308" s="14"/>
    </row>
    <row r="309" spans="1:6" x14ac:dyDescent="0.25">
      <c r="A309" s="5" t="s">
        <v>34</v>
      </c>
      <c r="B309" s="518" t="s">
        <v>1474</v>
      </c>
      <c r="C309" s="518" t="s">
        <v>1</v>
      </c>
      <c r="D309" s="518" t="s">
        <v>2720</v>
      </c>
      <c r="E309" s="518" t="s">
        <v>1327</v>
      </c>
      <c r="F309" s="518" t="s">
        <v>1461</v>
      </c>
    </row>
    <row r="310" spans="1:6" x14ac:dyDescent="0.25">
      <c r="A310" s="5" t="s">
        <v>35</v>
      </c>
      <c r="B310" s="518" t="s">
        <v>1477</v>
      </c>
      <c r="C310" s="518" t="s">
        <v>1</v>
      </c>
      <c r="D310" s="518" t="s">
        <v>2721</v>
      </c>
      <c r="E310" s="518" t="s">
        <v>1327</v>
      </c>
      <c r="F310" s="518" t="s">
        <v>1464</v>
      </c>
    </row>
    <row r="311" spans="1:6" x14ac:dyDescent="0.25">
      <c r="A311" s="5" t="s">
        <v>36</v>
      </c>
      <c r="B311" s="830" t="s">
        <v>2106</v>
      </c>
      <c r="C311" s="830" t="s">
        <v>20</v>
      </c>
      <c r="D311" s="830" t="s">
        <v>340</v>
      </c>
      <c r="E311" s="838" t="s">
        <v>2172</v>
      </c>
      <c r="F311" s="830" t="s">
        <v>2854</v>
      </c>
    </row>
    <row r="312" spans="1:6" x14ac:dyDescent="0.25">
      <c r="A312" s="5" t="s">
        <v>37</v>
      </c>
      <c r="B312" s="830" t="s">
        <v>2107</v>
      </c>
      <c r="C312" s="830" t="s">
        <v>20</v>
      </c>
      <c r="D312" s="830" t="s">
        <v>343</v>
      </c>
      <c r="E312" s="838" t="s">
        <v>2172</v>
      </c>
      <c r="F312" s="830" t="s">
        <v>2854</v>
      </c>
    </row>
    <row r="313" spans="1:6" x14ac:dyDescent="0.25">
      <c r="A313" s="435" t="s">
        <v>57</v>
      </c>
      <c r="B313" s="436"/>
      <c r="C313" s="436"/>
      <c r="D313" s="436"/>
      <c r="E313" s="437"/>
      <c r="F313" s="436"/>
    </row>
    <row r="314" spans="1:6" x14ac:dyDescent="0.25">
      <c r="A314" s="5" t="s">
        <v>39</v>
      </c>
      <c r="B314" s="1210" t="s">
        <v>3101</v>
      </c>
      <c r="C314" s="1230" t="s">
        <v>53</v>
      </c>
      <c r="D314" s="1230" t="s">
        <v>152</v>
      </c>
      <c r="E314" s="1230" t="s">
        <v>74</v>
      </c>
      <c r="F314" s="1230" t="s">
        <v>153</v>
      </c>
    </row>
    <row r="315" spans="1:6" x14ac:dyDescent="0.25">
      <c r="A315" s="5" t="s">
        <v>38</v>
      </c>
      <c r="B315" s="1231" t="s">
        <v>3102</v>
      </c>
      <c r="C315" s="1232" t="s">
        <v>53</v>
      </c>
      <c r="D315" s="1232" t="s">
        <v>152</v>
      </c>
      <c r="E315" s="1232" t="s">
        <v>74</v>
      </c>
      <c r="F315" s="1232" t="s">
        <v>153</v>
      </c>
    </row>
    <row r="316" spans="1:6" x14ac:dyDescent="0.25">
      <c r="A316" s="72" t="s">
        <v>40</v>
      </c>
      <c r="B316" s="1148" t="s">
        <v>2089</v>
      </c>
      <c r="C316" s="1148" t="s">
        <v>1990</v>
      </c>
      <c r="D316" s="72"/>
      <c r="E316" s="72"/>
      <c r="F316" s="72"/>
    </row>
    <row r="317" spans="1:6" x14ac:dyDescent="0.25">
      <c r="A317" s="72" t="s">
        <v>41</v>
      </c>
      <c r="B317" s="1148" t="s">
        <v>2089</v>
      </c>
      <c r="C317" s="1148" t="s">
        <v>1990</v>
      </c>
      <c r="D317" s="72"/>
      <c r="E317" s="72"/>
      <c r="F317" s="72"/>
    </row>
    <row r="318" spans="1:6" x14ac:dyDescent="0.25">
      <c r="A318" s="645" t="s">
        <v>2605</v>
      </c>
      <c r="B318" s="572"/>
      <c r="C318" s="14"/>
      <c r="D318" s="14"/>
      <c r="E318" s="14"/>
      <c r="F318" s="14"/>
    </row>
    <row r="319" spans="1:6" x14ac:dyDescent="0.25">
      <c r="A319" s="5" t="s">
        <v>34</v>
      </c>
      <c r="B319" s="840" t="s">
        <v>2108</v>
      </c>
      <c r="C319" s="844" t="s">
        <v>20</v>
      </c>
      <c r="D319" s="844" t="s">
        <v>348</v>
      </c>
      <c r="E319" s="844" t="s">
        <v>2172</v>
      </c>
      <c r="F319" s="844" t="s">
        <v>2855</v>
      </c>
    </row>
    <row r="320" spans="1:6" x14ac:dyDescent="0.25">
      <c r="A320" s="5" t="s">
        <v>35</v>
      </c>
      <c r="B320" s="845" t="s">
        <v>2109</v>
      </c>
      <c r="C320" s="846" t="s">
        <v>20</v>
      </c>
      <c r="D320" s="846" t="s">
        <v>351</v>
      </c>
      <c r="E320" s="846" t="s">
        <v>2172</v>
      </c>
      <c r="F320" s="846" t="s">
        <v>2855</v>
      </c>
    </row>
    <row r="321" spans="1:6" ht="12.95" customHeight="1" x14ac:dyDescent="0.25">
      <c r="A321" s="5" t="s">
        <v>36</v>
      </c>
      <c r="B321" s="518" t="s">
        <v>1480</v>
      </c>
      <c r="C321" s="518" t="s">
        <v>1</v>
      </c>
      <c r="D321" s="518" t="s">
        <v>2722</v>
      </c>
      <c r="E321" s="518" t="s">
        <v>1344</v>
      </c>
      <c r="F321" s="518" t="s">
        <v>1467</v>
      </c>
    </row>
    <row r="322" spans="1:6" x14ac:dyDescent="0.25">
      <c r="A322" s="5" t="s">
        <v>37</v>
      </c>
      <c r="B322" s="518" t="s">
        <v>1483</v>
      </c>
      <c r="C322" s="518" t="s">
        <v>1</v>
      </c>
      <c r="D322" s="518" t="s">
        <v>2723</v>
      </c>
      <c r="E322" s="518" t="s">
        <v>1344</v>
      </c>
      <c r="F322" s="518" t="s">
        <v>1470</v>
      </c>
    </row>
    <row r="323" spans="1:6" x14ac:dyDescent="0.25">
      <c r="A323" s="435" t="s">
        <v>57</v>
      </c>
      <c r="B323" s="436"/>
      <c r="C323" s="436"/>
      <c r="D323" s="436"/>
      <c r="E323" s="437"/>
      <c r="F323" s="436"/>
    </row>
    <row r="324" spans="1:6" x14ac:dyDescent="0.25">
      <c r="A324" s="18" t="s">
        <v>39</v>
      </c>
      <c r="B324" s="877" t="s">
        <v>2116</v>
      </c>
      <c r="C324" s="877" t="s">
        <v>21</v>
      </c>
      <c r="D324" s="877" t="s">
        <v>2267</v>
      </c>
      <c r="E324" s="877" t="s">
        <v>2488</v>
      </c>
      <c r="F324" s="877" t="s">
        <v>3062</v>
      </c>
    </row>
    <row r="325" spans="1:6" x14ac:dyDescent="0.25">
      <c r="A325" s="18" t="s">
        <v>38</v>
      </c>
      <c r="B325" s="877" t="s">
        <v>2117</v>
      </c>
      <c r="C325" s="877" t="s">
        <v>21</v>
      </c>
      <c r="D325" s="877" t="s">
        <v>2268</v>
      </c>
      <c r="E325" s="877" t="s">
        <v>2488</v>
      </c>
      <c r="F325" s="877" t="s">
        <v>3063</v>
      </c>
    </row>
    <row r="326" spans="1:6" x14ac:dyDescent="0.25">
      <c r="A326" s="74" t="s">
        <v>40</v>
      </c>
      <c r="B326" s="988" t="s">
        <v>2923</v>
      </c>
      <c r="C326" s="988" t="s">
        <v>5</v>
      </c>
      <c r="D326" s="988" t="s">
        <v>1253</v>
      </c>
      <c r="E326" s="988" t="s">
        <v>1170</v>
      </c>
      <c r="F326" s="988" t="s">
        <v>1254</v>
      </c>
    </row>
    <row r="327" spans="1:6" x14ac:dyDescent="0.25">
      <c r="A327" s="74" t="s">
        <v>41</v>
      </c>
      <c r="B327" s="988" t="s">
        <v>2924</v>
      </c>
      <c r="C327" s="988" t="s">
        <v>5</v>
      </c>
      <c r="D327" s="988" t="s">
        <v>1256</v>
      </c>
      <c r="E327" s="988" t="s">
        <v>1170</v>
      </c>
      <c r="F327" s="988" t="s">
        <v>1257</v>
      </c>
    </row>
    <row r="328" spans="1:6" x14ac:dyDescent="0.25">
      <c r="A328" s="645" t="s">
        <v>2606</v>
      </c>
      <c r="B328" s="572"/>
      <c r="C328" s="14"/>
      <c r="D328" s="14"/>
      <c r="E328" s="14"/>
      <c r="F328" s="14"/>
    </row>
    <row r="329" spans="1:6" x14ac:dyDescent="0.25">
      <c r="A329" s="18" t="s">
        <v>34</v>
      </c>
      <c r="B329" s="766" t="s">
        <v>2975</v>
      </c>
      <c r="C329" s="766" t="s">
        <v>2953</v>
      </c>
      <c r="D329" s="766" t="s">
        <v>2977</v>
      </c>
      <c r="E329" s="766" t="s">
        <v>2957</v>
      </c>
      <c r="F329" s="766" t="s">
        <v>2969</v>
      </c>
    </row>
    <row r="330" spans="1:6" x14ac:dyDescent="0.25">
      <c r="A330" s="18" t="s">
        <v>35</v>
      </c>
      <c r="B330" s="766" t="s">
        <v>2976</v>
      </c>
      <c r="C330" s="766" t="s">
        <v>2953</v>
      </c>
      <c r="D330" s="766" t="s">
        <v>2978</v>
      </c>
      <c r="E330" s="766" t="s">
        <v>2957</v>
      </c>
      <c r="F330" s="766" t="s">
        <v>2970</v>
      </c>
    </row>
    <row r="331" spans="1:6" x14ac:dyDescent="0.25">
      <c r="A331" s="18" t="s">
        <v>36</v>
      </c>
      <c r="B331" s="766" t="s">
        <v>2975</v>
      </c>
      <c r="C331" s="766" t="s">
        <v>2954</v>
      </c>
      <c r="D331" s="766" t="s">
        <v>2977</v>
      </c>
      <c r="E331" s="766" t="s">
        <v>2957</v>
      </c>
      <c r="F331" s="766" t="s">
        <v>2969</v>
      </c>
    </row>
    <row r="332" spans="1:6" x14ac:dyDescent="0.25">
      <c r="A332" s="18" t="s">
        <v>37</v>
      </c>
      <c r="B332" s="766" t="s">
        <v>2976</v>
      </c>
      <c r="C332" s="766" t="s">
        <v>2954</v>
      </c>
      <c r="D332" s="766" t="s">
        <v>2978</v>
      </c>
      <c r="E332" s="766" t="s">
        <v>2957</v>
      </c>
      <c r="F332" s="766" t="s">
        <v>2970</v>
      </c>
    </row>
    <row r="333" spans="1:6" x14ac:dyDescent="0.25">
      <c r="A333" s="470" t="s">
        <v>57</v>
      </c>
      <c r="B333" s="436"/>
      <c r="C333" s="436"/>
      <c r="D333" s="436"/>
      <c r="E333" s="437"/>
      <c r="F333" s="436"/>
    </row>
    <row r="334" spans="1:6" x14ac:dyDescent="0.25">
      <c r="A334" s="18" t="s">
        <v>39</v>
      </c>
      <c r="B334" s="1213" t="s">
        <v>3104</v>
      </c>
      <c r="C334" s="1235" t="s">
        <v>53</v>
      </c>
      <c r="D334" s="1235" t="s">
        <v>3103</v>
      </c>
      <c r="E334" s="1235" t="s">
        <v>74</v>
      </c>
      <c r="F334" s="1233" t="s">
        <v>157</v>
      </c>
    </row>
    <row r="335" spans="1:6" x14ac:dyDescent="0.25">
      <c r="A335" s="18" t="s">
        <v>38</v>
      </c>
      <c r="B335" s="1222" t="s">
        <v>3105</v>
      </c>
      <c r="C335" s="1220" t="s">
        <v>53</v>
      </c>
      <c r="D335" s="1220" t="s">
        <v>3103</v>
      </c>
      <c r="E335" s="1220" t="s">
        <v>74</v>
      </c>
      <c r="F335" s="1220" t="s">
        <v>157</v>
      </c>
    </row>
    <row r="336" spans="1:6" x14ac:dyDescent="0.25">
      <c r="A336" s="74" t="s">
        <v>40</v>
      </c>
      <c r="B336" s="1148" t="s">
        <v>2090</v>
      </c>
      <c r="C336" s="1148" t="s">
        <v>1988</v>
      </c>
      <c r="D336" s="5"/>
      <c r="E336" s="5"/>
      <c r="F336" s="5"/>
    </row>
    <row r="337" spans="1:6" x14ac:dyDescent="0.25">
      <c r="A337" s="74" t="s">
        <v>41</v>
      </c>
      <c r="B337" s="1148" t="s">
        <v>2090</v>
      </c>
      <c r="C337" s="1148" t="s">
        <v>1988</v>
      </c>
      <c r="D337" s="5"/>
      <c r="E337" s="5"/>
      <c r="F337" s="5"/>
    </row>
    <row r="338" spans="1:6" x14ac:dyDescent="0.25">
      <c r="A338" s="645" t="s">
        <v>2607</v>
      </c>
      <c r="B338" s="572"/>
      <c r="C338" s="14"/>
      <c r="D338" s="14"/>
      <c r="E338" s="14"/>
      <c r="F338" s="14"/>
    </row>
    <row r="339" spans="1:6" x14ac:dyDescent="0.25">
      <c r="A339" s="70" t="s">
        <v>34</v>
      </c>
      <c r="B339" s="848" t="s">
        <v>2014</v>
      </c>
      <c r="C339" s="849" t="s">
        <v>1896</v>
      </c>
      <c r="D339" s="850"/>
      <c r="E339" s="851" t="s">
        <v>1327</v>
      </c>
      <c r="F339" s="16"/>
    </row>
    <row r="340" spans="1:6" x14ac:dyDescent="0.25">
      <c r="A340" s="70" t="s">
        <v>35</v>
      </c>
      <c r="B340" s="848" t="s">
        <v>2014</v>
      </c>
      <c r="C340" s="849" t="s">
        <v>1896</v>
      </c>
      <c r="D340" s="850"/>
      <c r="E340" s="851" t="s">
        <v>1327</v>
      </c>
      <c r="F340" s="16"/>
    </row>
    <row r="341" spans="1:6" x14ac:dyDescent="0.25">
      <c r="A341" s="70" t="s">
        <v>36</v>
      </c>
      <c r="B341" s="849" t="s">
        <v>2013</v>
      </c>
      <c r="C341" s="849" t="s">
        <v>1898</v>
      </c>
      <c r="D341" s="850"/>
      <c r="E341" s="852" t="s">
        <v>1899</v>
      </c>
      <c r="F341" s="587"/>
    </row>
    <row r="342" spans="1:6" x14ac:dyDescent="0.25">
      <c r="A342" s="70" t="s">
        <v>37</v>
      </c>
      <c r="B342" s="849" t="s">
        <v>2013</v>
      </c>
      <c r="C342" s="849" t="s">
        <v>1898</v>
      </c>
      <c r="D342" s="850"/>
      <c r="E342" s="852" t="s">
        <v>1899</v>
      </c>
      <c r="F342" s="587"/>
    </row>
    <row r="343" spans="1:6" ht="15.6" customHeight="1" x14ac:dyDescent="0.25">
      <c r="A343" s="470" t="s">
        <v>57</v>
      </c>
      <c r="B343" s="436"/>
      <c r="C343" s="436"/>
      <c r="D343" s="436"/>
      <c r="E343" s="437"/>
      <c r="F343" s="436"/>
    </row>
    <row r="344" spans="1:6" ht="15.6" customHeight="1" x14ac:dyDescent="0.25">
      <c r="A344" s="18" t="s">
        <v>39</v>
      </c>
      <c r="B344" s="718" t="s">
        <v>2827</v>
      </c>
      <c r="C344" s="718" t="s">
        <v>2799</v>
      </c>
      <c r="D344" s="718" t="s">
        <v>2829</v>
      </c>
      <c r="E344" s="718" t="s">
        <v>2801</v>
      </c>
      <c r="F344" s="744" t="s">
        <v>2831</v>
      </c>
    </row>
    <row r="345" spans="1:6" ht="15.6" customHeight="1" x14ac:dyDescent="0.25">
      <c r="A345" s="5" t="s">
        <v>38</v>
      </c>
      <c r="B345" s="718" t="s">
        <v>2828</v>
      </c>
      <c r="C345" s="718" t="s">
        <v>2799</v>
      </c>
      <c r="D345" s="718" t="s">
        <v>2830</v>
      </c>
      <c r="E345" s="718" t="s">
        <v>2801</v>
      </c>
      <c r="F345" s="718" t="s">
        <v>2832</v>
      </c>
    </row>
    <row r="346" spans="1:6" ht="15.6" customHeight="1" x14ac:dyDescent="0.25">
      <c r="A346" s="72" t="s">
        <v>40</v>
      </c>
      <c r="B346" s="718" t="s">
        <v>2827</v>
      </c>
      <c r="C346" s="718" t="s">
        <v>2800</v>
      </c>
      <c r="D346" s="718" t="s">
        <v>2829</v>
      </c>
      <c r="E346" s="718" t="s">
        <v>2801</v>
      </c>
      <c r="F346" s="744" t="s">
        <v>2831</v>
      </c>
    </row>
    <row r="347" spans="1:6" ht="15.6" customHeight="1" x14ac:dyDescent="0.25">
      <c r="A347" s="72" t="s">
        <v>41</v>
      </c>
      <c r="B347" s="718" t="s">
        <v>2828</v>
      </c>
      <c r="C347" s="718" t="s">
        <v>2800</v>
      </c>
      <c r="D347" s="718" t="s">
        <v>2830</v>
      </c>
      <c r="E347" s="718" t="s">
        <v>2801</v>
      </c>
      <c r="F347" s="718" t="s">
        <v>2832</v>
      </c>
    </row>
    <row r="348" spans="1:6" x14ac:dyDescent="0.25">
      <c r="A348" s="645" t="s">
        <v>3266</v>
      </c>
      <c r="B348" s="572"/>
      <c r="C348" s="14"/>
      <c r="D348" s="14"/>
      <c r="E348" s="14"/>
      <c r="F348" s="14"/>
    </row>
    <row r="349" spans="1:6" ht="21.6" customHeight="1" x14ac:dyDescent="0.25">
      <c r="A349" s="5" t="s">
        <v>34</v>
      </c>
      <c r="B349" s="1204" t="s">
        <v>3107</v>
      </c>
      <c r="C349" s="1209" t="s">
        <v>53</v>
      </c>
      <c r="D349" s="1236" t="s">
        <v>3106</v>
      </c>
      <c r="E349" s="1205" t="s">
        <v>74</v>
      </c>
      <c r="F349" s="1236" t="s">
        <v>157</v>
      </c>
    </row>
    <row r="350" spans="1:6" ht="20.100000000000001" customHeight="1" x14ac:dyDescent="0.25">
      <c r="A350" s="5" t="s">
        <v>35</v>
      </c>
      <c r="B350" s="1213" t="s">
        <v>3108</v>
      </c>
      <c r="C350" s="1213" t="s">
        <v>53</v>
      </c>
      <c r="D350" s="1213" t="s">
        <v>3106</v>
      </c>
      <c r="E350" s="1213" t="s">
        <v>74</v>
      </c>
      <c r="F350" s="1213" t="s">
        <v>157</v>
      </c>
    </row>
    <row r="351" spans="1:6" x14ac:dyDescent="0.25">
      <c r="A351" s="5" t="s">
        <v>36</v>
      </c>
      <c r="B351" s="877" t="s">
        <v>3064</v>
      </c>
      <c r="C351" s="877" t="s">
        <v>21</v>
      </c>
      <c r="D351" s="877" t="s">
        <v>3065</v>
      </c>
      <c r="E351" s="877" t="s">
        <v>3045</v>
      </c>
      <c r="F351" s="871" t="s">
        <v>3066</v>
      </c>
    </row>
    <row r="352" spans="1:6" x14ac:dyDescent="0.25">
      <c r="A352" s="5" t="s">
        <v>37</v>
      </c>
      <c r="B352" s="877" t="s">
        <v>3067</v>
      </c>
      <c r="C352" s="877" t="s">
        <v>21</v>
      </c>
      <c r="D352" s="877" t="s">
        <v>3068</v>
      </c>
      <c r="E352" s="877" t="s">
        <v>3045</v>
      </c>
      <c r="F352" s="871" t="s">
        <v>3069</v>
      </c>
    </row>
    <row r="353" spans="1:6" ht="12.95" customHeight="1" x14ac:dyDescent="0.25">
      <c r="A353" s="435" t="s">
        <v>57</v>
      </c>
      <c r="B353" s="436"/>
      <c r="C353" s="436"/>
      <c r="D353" s="436"/>
      <c r="E353" s="437"/>
      <c r="F353" s="436"/>
    </row>
    <row r="354" spans="1:6" x14ac:dyDescent="0.25">
      <c r="A354" s="5" t="s">
        <v>39</v>
      </c>
      <c r="B354" s="1263" t="s">
        <v>3326</v>
      </c>
      <c r="C354" s="1244" t="s">
        <v>0</v>
      </c>
      <c r="D354" s="1263" t="s">
        <v>1727</v>
      </c>
      <c r="E354" s="1271" t="s">
        <v>3139</v>
      </c>
      <c r="F354" s="1291" t="s">
        <v>1728</v>
      </c>
    </row>
    <row r="355" spans="1:6" x14ac:dyDescent="0.25">
      <c r="A355" s="5" t="s">
        <v>38</v>
      </c>
      <c r="B355" s="1263" t="s">
        <v>3327</v>
      </c>
      <c r="C355" s="1244" t="s">
        <v>0</v>
      </c>
      <c r="D355" s="1263" t="s">
        <v>1730</v>
      </c>
      <c r="E355" s="1271" t="s">
        <v>3139</v>
      </c>
      <c r="F355" s="1291" t="s">
        <v>1731</v>
      </c>
    </row>
    <row r="356" spans="1:6" x14ac:dyDescent="0.25">
      <c r="A356" s="72" t="s">
        <v>40</v>
      </c>
      <c r="B356" s="1148" t="s">
        <v>2091</v>
      </c>
      <c r="C356" s="1148" t="s">
        <v>1986</v>
      </c>
      <c r="D356" s="5"/>
      <c r="E356" s="5"/>
      <c r="F356" s="5"/>
    </row>
    <row r="357" spans="1:6" x14ac:dyDescent="0.25">
      <c r="A357" s="72" t="s">
        <v>41</v>
      </c>
      <c r="B357" s="1148" t="s">
        <v>2091</v>
      </c>
      <c r="C357" s="1148" t="s">
        <v>1986</v>
      </c>
      <c r="D357" s="5"/>
      <c r="E357" s="5"/>
      <c r="F357" s="5"/>
    </row>
    <row r="358" spans="1:6" x14ac:dyDescent="0.25">
      <c r="A358" s="59" t="s">
        <v>19</v>
      </c>
      <c r="B358" s="59"/>
      <c r="C358" s="59"/>
      <c r="D358" s="59"/>
      <c r="E358" s="59"/>
      <c r="F358" s="59"/>
    </row>
    <row r="359" spans="1:6" x14ac:dyDescent="0.25">
      <c r="A359" s="11" t="s">
        <v>3</v>
      </c>
      <c r="B359" s="11" t="s">
        <v>6</v>
      </c>
      <c r="C359" s="11" t="s">
        <v>7</v>
      </c>
      <c r="D359" s="11" t="s">
        <v>8</v>
      </c>
      <c r="E359" s="12" t="s">
        <v>4</v>
      </c>
      <c r="F359" s="11" t="s">
        <v>11</v>
      </c>
    </row>
    <row r="360" spans="1:6" x14ac:dyDescent="0.25">
      <c r="A360" s="645" t="s">
        <v>2609</v>
      </c>
      <c r="B360" s="645"/>
      <c r="C360" s="572"/>
      <c r="D360" s="14"/>
      <c r="E360" s="14"/>
      <c r="F360" s="14"/>
    </row>
    <row r="361" spans="1:6" x14ac:dyDescent="0.25">
      <c r="A361" s="5" t="s">
        <v>34</v>
      </c>
      <c r="B361" s="518" t="s">
        <v>2039</v>
      </c>
      <c r="C361" s="518" t="s">
        <v>1</v>
      </c>
      <c r="D361" s="518" t="s">
        <v>2724</v>
      </c>
      <c r="E361" s="518" t="s">
        <v>1344</v>
      </c>
      <c r="F361" s="518" t="s">
        <v>1476</v>
      </c>
    </row>
    <row r="362" spans="1:6" x14ac:dyDescent="0.25">
      <c r="A362" s="5" t="s">
        <v>35</v>
      </c>
      <c r="B362" s="518" t="s">
        <v>1487</v>
      </c>
      <c r="C362" s="518" t="s">
        <v>1</v>
      </c>
      <c r="D362" s="518" t="s">
        <v>2725</v>
      </c>
      <c r="E362" s="518" t="s">
        <v>1344</v>
      </c>
      <c r="F362" s="518" t="s">
        <v>1479</v>
      </c>
    </row>
    <row r="363" spans="1:6" x14ac:dyDescent="0.25">
      <c r="A363" s="5" t="s">
        <v>36</v>
      </c>
      <c r="B363" s="877" t="s">
        <v>3070</v>
      </c>
      <c r="C363" s="877" t="s">
        <v>21</v>
      </c>
      <c r="D363" s="877" t="s">
        <v>3071</v>
      </c>
      <c r="E363" s="873" t="s">
        <v>3045</v>
      </c>
      <c r="F363" s="877" t="s">
        <v>3072</v>
      </c>
    </row>
    <row r="364" spans="1:6" x14ac:dyDescent="0.25">
      <c r="A364" s="5" t="s">
        <v>37</v>
      </c>
      <c r="B364" s="877" t="s">
        <v>3073</v>
      </c>
      <c r="C364" s="877" t="s">
        <v>21</v>
      </c>
      <c r="D364" s="877" t="s">
        <v>3074</v>
      </c>
      <c r="E364" s="873" t="s">
        <v>3045</v>
      </c>
      <c r="F364" s="877" t="s">
        <v>3075</v>
      </c>
    </row>
    <row r="365" spans="1:6" x14ac:dyDescent="0.25">
      <c r="A365" s="435" t="s">
        <v>3253</v>
      </c>
      <c r="B365" s="436"/>
      <c r="C365" s="436"/>
      <c r="D365" s="436"/>
      <c r="E365" s="437"/>
      <c r="F365" s="436"/>
    </row>
    <row r="366" spans="1:6" ht="17.45" customHeight="1" x14ac:dyDescent="0.25">
      <c r="A366" s="5" t="s">
        <v>39</v>
      </c>
      <c r="B366" s="860" t="s">
        <v>2118</v>
      </c>
      <c r="C366" s="860" t="s">
        <v>21</v>
      </c>
      <c r="D366" s="860" t="s">
        <v>2269</v>
      </c>
      <c r="E366" s="860" t="s">
        <v>2488</v>
      </c>
      <c r="F366" s="860" t="s">
        <v>3076</v>
      </c>
    </row>
    <row r="367" spans="1:6" ht="20.45" customHeight="1" x14ac:dyDescent="0.25">
      <c r="A367" s="5" t="s">
        <v>38</v>
      </c>
      <c r="B367" s="860" t="s">
        <v>2119</v>
      </c>
      <c r="C367" s="860" t="s">
        <v>21</v>
      </c>
      <c r="D367" s="860" t="s">
        <v>2270</v>
      </c>
      <c r="E367" s="860" t="s">
        <v>2488</v>
      </c>
      <c r="F367" s="860" t="s">
        <v>3077</v>
      </c>
    </row>
    <row r="368" spans="1:6" x14ac:dyDescent="0.25">
      <c r="A368" s="72" t="s">
        <v>40</v>
      </c>
      <c r="B368" s="1148" t="s">
        <v>2089</v>
      </c>
      <c r="C368" s="1148" t="s">
        <v>1990</v>
      </c>
      <c r="D368" s="5"/>
      <c r="E368" s="5"/>
      <c r="F368" s="5"/>
    </row>
    <row r="369" spans="1:6" x14ac:dyDescent="0.25">
      <c r="A369" s="72" t="s">
        <v>41</v>
      </c>
      <c r="B369" s="1148" t="s">
        <v>2089</v>
      </c>
      <c r="C369" s="1148" t="s">
        <v>1990</v>
      </c>
      <c r="D369" s="5"/>
      <c r="E369" s="5"/>
      <c r="F369" s="5"/>
    </row>
    <row r="370" spans="1:6" x14ac:dyDescent="0.25">
      <c r="A370" s="645" t="s">
        <v>3267</v>
      </c>
      <c r="B370" s="572"/>
      <c r="C370" s="14"/>
      <c r="D370" s="14"/>
      <c r="E370" s="14"/>
      <c r="F370" s="14"/>
    </row>
    <row r="371" spans="1:6" ht="19.5" customHeight="1" x14ac:dyDescent="0.25">
      <c r="A371" s="5" t="s">
        <v>34</v>
      </c>
      <c r="B371" s="1210" t="s">
        <v>3109</v>
      </c>
      <c r="C371" s="1210" t="s">
        <v>53</v>
      </c>
      <c r="D371" s="1210" t="s">
        <v>159</v>
      </c>
      <c r="E371" s="1210" t="s">
        <v>74</v>
      </c>
      <c r="F371" s="18" t="s">
        <v>160</v>
      </c>
    </row>
    <row r="372" spans="1:6" ht="17.45" customHeight="1" x14ac:dyDescent="0.25">
      <c r="A372" s="5" t="s">
        <v>35</v>
      </c>
      <c r="B372" s="1210" t="s">
        <v>3110</v>
      </c>
      <c r="C372" s="1210" t="s">
        <v>53</v>
      </c>
      <c r="D372" s="1210" t="s">
        <v>159</v>
      </c>
      <c r="E372" s="1210" t="s">
        <v>74</v>
      </c>
      <c r="F372" s="1210" t="s">
        <v>160</v>
      </c>
    </row>
    <row r="373" spans="1:6" x14ac:dyDescent="0.25">
      <c r="A373" s="5" t="s">
        <v>36</v>
      </c>
      <c r="B373" s="518" t="s">
        <v>1490</v>
      </c>
      <c r="C373" s="518" t="s">
        <v>1</v>
      </c>
      <c r="D373" s="518" t="s">
        <v>2726</v>
      </c>
      <c r="E373" s="518" t="s">
        <v>1327</v>
      </c>
      <c r="F373" s="518" t="s">
        <v>1482</v>
      </c>
    </row>
    <row r="374" spans="1:6" x14ac:dyDescent="0.25">
      <c r="A374" s="5" t="s">
        <v>37</v>
      </c>
      <c r="B374" s="518" t="s">
        <v>1493</v>
      </c>
      <c r="C374" s="518" t="s">
        <v>1</v>
      </c>
      <c r="D374" s="518" t="s">
        <v>2250</v>
      </c>
      <c r="E374" s="518" t="s">
        <v>1327</v>
      </c>
      <c r="F374" s="741" t="s">
        <v>2727</v>
      </c>
    </row>
    <row r="375" spans="1:6" x14ac:dyDescent="0.25">
      <c r="A375" s="435" t="s">
        <v>3253</v>
      </c>
      <c r="B375" s="436"/>
      <c r="C375" s="436"/>
      <c r="D375" s="436"/>
      <c r="E375" s="437"/>
      <c r="F375" s="436"/>
    </row>
    <row r="376" spans="1:6" x14ac:dyDescent="0.25">
      <c r="A376" s="18" t="s">
        <v>39</v>
      </c>
      <c r="B376" s="1094" t="s">
        <v>3042</v>
      </c>
      <c r="C376" s="1094" t="s">
        <v>58</v>
      </c>
      <c r="D376" s="1094"/>
      <c r="E376" s="1094" t="s">
        <v>2452</v>
      </c>
    </row>
    <row r="377" spans="1:6" x14ac:dyDescent="0.25">
      <c r="A377" s="18" t="s">
        <v>38</v>
      </c>
      <c r="B377" s="1094" t="s">
        <v>2342</v>
      </c>
      <c r="C377" s="1094" t="s">
        <v>58</v>
      </c>
      <c r="D377" s="1094"/>
      <c r="E377" s="1094" t="s">
        <v>2452</v>
      </c>
    </row>
    <row r="378" spans="1:6" x14ac:dyDescent="0.25">
      <c r="A378" s="74" t="s">
        <v>40</v>
      </c>
      <c r="B378" s="1094" t="s">
        <v>2489</v>
      </c>
      <c r="C378" s="1094" t="s">
        <v>58</v>
      </c>
      <c r="D378" s="1094"/>
      <c r="E378" s="1094" t="s">
        <v>2452</v>
      </c>
    </row>
    <row r="379" spans="1:6" x14ac:dyDescent="0.25">
      <c r="A379" s="74" t="s">
        <v>41</v>
      </c>
      <c r="B379" s="583"/>
      <c r="C379" s="583" t="s">
        <v>1991</v>
      </c>
      <c r="D379" s="5"/>
      <c r="E379" s="32"/>
      <c r="F379" s="1445"/>
    </row>
    <row r="380" spans="1:6" x14ac:dyDescent="0.25">
      <c r="A380" s="645" t="s">
        <v>2611</v>
      </c>
      <c r="B380" s="572"/>
      <c r="C380" s="14"/>
      <c r="D380" s="14"/>
      <c r="E380" s="14"/>
      <c r="F380" s="14"/>
    </row>
    <row r="381" spans="1:6" x14ac:dyDescent="0.25">
      <c r="A381" s="18" t="s">
        <v>34</v>
      </c>
      <c r="B381" s="987" t="s">
        <v>2262</v>
      </c>
      <c r="C381" s="987" t="s">
        <v>5</v>
      </c>
      <c r="D381" s="987" t="s">
        <v>1259</v>
      </c>
      <c r="E381" s="987" t="s">
        <v>1170</v>
      </c>
      <c r="F381" s="990" t="s">
        <v>1260</v>
      </c>
    </row>
    <row r="382" spans="1:6" x14ac:dyDescent="0.25">
      <c r="A382" s="18" t="s">
        <v>35</v>
      </c>
      <c r="B382" s="987" t="s">
        <v>2263</v>
      </c>
      <c r="C382" s="987" t="s">
        <v>5</v>
      </c>
      <c r="D382" s="987" t="s">
        <v>1262</v>
      </c>
      <c r="E382" s="987" t="s">
        <v>1170</v>
      </c>
      <c r="F382" s="990" t="s">
        <v>1263</v>
      </c>
    </row>
    <row r="383" spans="1:6" x14ac:dyDescent="0.25">
      <c r="A383" s="18" t="s">
        <v>36</v>
      </c>
      <c r="B383" s="840" t="s">
        <v>2110</v>
      </c>
      <c r="C383" s="840" t="s">
        <v>20</v>
      </c>
      <c r="D383" s="840" t="s">
        <v>356</v>
      </c>
      <c r="E383" s="840" t="s">
        <v>2172</v>
      </c>
      <c r="F383" s="840" t="s">
        <v>2856</v>
      </c>
    </row>
    <row r="384" spans="1:6" x14ac:dyDescent="0.25">
      <c r="A384" s="18" t="s">
        <v>37</v>
      </c>
      <c r="B384" s="840" t="s">
        <v>2111</v>
      </c>
      <c r="C384" s="840" t="s">
        <v>20</v>
      </c>
      <c r="D384" s="840" t="s">
        <v>359</v>
      </c>
      <c r="E384" s="840" t="s">
        <v>2172</v>
      </c>
      <c r="F384" s="840" t="s">
        <v>2856</v>
      </c>
    </row>
    <row r="385" spans="1:6" x14ac:dyDescent="0.25">
      <c r="A385" s="470" t="s">
        <v>3253</v>
      </c>
      <c r="B385" s="436"/>
      <c r="C385" s="436"/>
      <c r="D385" s="436"/>
      <c r="E385" s="437"/>
      <c r="F385" s="436"/>
    </row>
    <row r="386" spans="1:6" x14ac:dyDescent="0.25">
      <c r="A386" s="18" t="s">
        <v>39</v>
      </c>
      <c r="B386" s="1028" t="s">
        <v>3140</v>
      </c>
      <c r="C386" s="1042" t="s">
        <v>3142</v>
      </c>
      <c r="D386" s="1042" t="s">
        <v>3144</v>
      </c>
      <c r="E386" s="1042" t="s">
        <v>3146</v>
      </c>
      <c r="F386" s="1042" t="s">
        <v>1265</v>
      </c>
    </row>
    <row r="387" spans="1:6" ht="18" customHeight="1" x14ac:dyDescent="0.25">
      <c r="A387" s="18" t="s">
        <v>38</v>
      </c>
      <c r="B387" s="1046" t="s">
        <v>3141</v>
      </c>
      <c r="C387" s="1042" t="s">
        <v>3142</v>
      </c>
      <c r="D387" s="1042" t="s">
        <v>3145</v>
      </c>
      <c r="E387" s="1042" t="s">
        <v>3146</v>
      </c>
      <c r="F387" s="1047" t="s">
        <v>2346</v>
      </c>
    </row>
    <row r="388" spans="1:6" x14ac:dyDescent="0.25">
      <c r="A388" s="74" t="s">
        <v>40</v>
      </c>
      <c r="B388" s="1028" t="s">
        <v>3140</v>
      </c>
      <c r="C388" s="1042" t="s">
        <v>3143</v>
      </c>
      <c r="D388" s="1042" t="s">
        <v>3144</v>
      </c>
      <c r="E388" s="1042" t="s">
        <v>3146</v>
      </c>
      <c r="F388" s="1028" t="s">
        <v>1265</v>
      </c>
    </row>
    <row r="389" spans="1:6" x14ac:dyDescent="0.25">
      <c r="A389" s="74" t="s">
        <v>41</v>
      </c>
      <c r="B389" s="1046" t="s">
        <v>3141</v>
      </c>
      <c r="C389" s="1042" t="s">
        <v>3143</v>
      </c>
      <c r="D389" s="1042" t="s">
        <v>3145</v>
      </c>
      <c r="E389" s="1042" t="s">
        <v>3146</v>
      </c>
      <c r="F389" s="1028" t="s">
        <v>2346</v>
      </c>
    </row>
    <row r="390" spans="1:6" x14ac:dyDescent="0.25">
      <c r="A390" s="645" t="s">
        <v>3268</v>
      </c>
      <c r="B390" s="572"/>
      <c r="C390" s="14"/>
      <c r="D390" s="14"/>
      <c r="E390" s="14"/>
      <c r="F390" s="14"/>
    </row>
    <row r="391" spans="1:6" x14ac:dyDescent="0.25">
      <c r="A391" s="70" t="s">
        <v>34</v>
      </c>
      <c r="B391" s="848" t="s">
        <v>2014</v>
      </c>
      <c r="C391" s="849" t="s">
        <v>1896</v>
      </c>
      <c r="D391" s="850"/>
      <c r="E391" s="851" t="s">
        <v>1327</v>
      </c>
      <c r="F391" s="16"/>
    </row>
    <row r="392" spans="1:6" x14ac:dyDescent="0.25">
      <c r="A392" s="70" t="s">
        <v>35</v>
      </c>
      <c r="B392" s="848" t="s">
        <v>2014</v>
      </c>
      <c r="C392" s="849" t="s">
        <v>1896</v>
      </c>
      <c r="D392" s="850"/>
      <c r="E392" s="851" t="s">
        <v>1327</v>
      </c>
      <c r="F392" s="16"/>
    </row>
    <row r="393" spans="1:6" x14ac:dyDescent="0.25">
      <c r="A393" s="70" t="s">
        <v>36</v>
      </c>
      <c r="B393" s="849" t="s">
        <v>2013</v>
      </c>
      <c r="C393" s="849" t="s">
        <v>1898</v>
      </c>
      <c r="D393" s="850"/>
      <c r="E393" s="852" t="s">
        <v>1899</v>
      </c>
      <c r="F393" s="587"/>
    </row>
    <row r="394" spans="1:6" x14ac:dyDescent="0.25">
      <c r="A394" s="70" t="s">
        <v>37</v>
      </c>
      <c r="B394" s="849" t="s">
        <v>2013</v>
      </c>
      <c r="C394" s="849" t="s">
        <v>1898</v>
      </c>
      <c r="D394" s="850"/>
      <c r="E394" s="852" t="s">
        <v>1899</v>
      </c>
      <c r="F394" s="587"/>
    </row>
    <row r="395" spans="1:6" ht="15.6" customHeight="1" x14ac:dyDescent="0.25">
      <c r="A395" s="470" t="s">
        <v>3253</v>
      </c>
      <c r="B395" s="436"/>
      <c r="C395" s="436"/>
      <c r="D395" s="436"/>
      <c r="E395" s="437"/>
      <c r="F395" s="436"/>
    </row>
    <row r="396" spans="1:6" ht="15.6" customHeight="1" x14ac:dyDescent="0.25">
      <c r="A396" s="18" t="s">
        <v>39</v>
      </c>
      <c r="B396" s="718" t="s">
        <v>2835</v>
      </c>
      <c r="C396" s="718" t="s">
        <v>2799</v>
      </c>
      <c r="D396" s="718" t="s">
        <v>2833</v>
      </c>
      <c r="E396" s="718" t="s">
        <v>2801</v>
      </c>
      <c r="F396" s="718" t="s">
        <v>2837</v>
      </c>
    </row>
    <row r="397" spans="1:6" ht="15.6" customHeight="1" x14ac:dyDescent="0.25">
      <c r="A397" s="5" t="s">
        <v>38</v>
      </c>
      <c r="B397" s="718" t="s">
        <v>2836</v>
      </c>
      <c r="C397" s="718" t="s">
        <v>2799</v>
      </c>
      <c r="D397" s="718" t="s">
        <v>2834</v>
      </c>
      <c r="E397" s="718" t="s">
        <v>2801</v>
      </c>
      <c r="F397" s="718" t="s">
        <v>2838</v>
      </c>
    </row>
    <row r="398" spans="1:6" ht="15.6" customHeight="1" x14ac:dyDescent="0.25">
      <c r="A398" s="72" t="s">
        <v>40</v>
      </c>
      <c r="B398" s="718" t="s">
        <v>2835</v>
      </c>
      <c r="C398" s="718" t="s">
        <v>2800</v>
      </c>
      <c r="D398" s="718" t="s">
        <v>2833</v>
      </c>
      <c r="E398" s="718" t="s">
        <v>2801</v>
      </c>
      <c r="F398" s="718" t="s">
        <v>2837</v>
      </c>
    </row>
    <row r="399" spans="1:6" ht="15.6" customHeight="1" x14ac:dyDescent="0.25">
      <c r="A399" s="72" t="s">
        <v>41</v>
      </c>
      <c r="B399" s="718" t="s">
        <v>2836</v>
      </c>
      <c r="C399" s="718" t="s">
        <v>2800</v>
      </c>
      <c r="D399" s="718" t="s">
        <v>2834</v>
      </c>
      <c r="E399" s="718" t="s">
        <v>2801</v>
      </c>
      <c r="F399" s="718" t="s">
        <v>2838</v>
      </c>
    </row>
    <row r="400" spans="1:6" x14ac:dyDescent="0.25">
      <c r="A400" s="645" t="s">
        <v>3269</v>
      </c>
      <c r="B400" s="572"/>
      <c r="C400" s="14"/>
      <c r="D400" s="14"/>
      <c r="E400" s="14"/>
      <c r="F400" s="14"/>
    </row>
    <row r="401" spans="1:6" x14ac:dyDescent="0.25">
      <c r="A401" s="5" t="s">
        <v>34</v>
      </c>
      <c r="B401" s="1269"/>
      <c r="C401" s="1269" t="s">
        <v>1991</v>
      </c>
      <c r="D401" s="1269"/>
      <c r="E401" s="673"/>
      <c r="F401" s="1052"/>
    </row>
    <row r="402" spans="1:6" x14ac:dyDescent="0.25">
      <c r="A402" s="5" t="s">
        <v>35</v>
      </c>
      <c r="B402" s="988" t="s">
        <v>2264</v>
      </c>
      <c r="C402" s="991" t="s">
        <v>5</v>
      </c>
      <c r="D402" s="988" t="s">
        <v>1269</v>
      </c>
      <c r="E402" s="991" t="s">
        <v>1170</v>
      </c>
      <c r="F402" s="988" t="s">
        <v>2925</v>
      </c>
    </row>
    <row r="403" spans="1:6" x14ac:dyDescent="0.25">
      <c r="A403" s="5" t="s">
        <v>36</v>
      </c>
      <c r="B403" s="1213" t="s">
        <v>3112</v>
      </c>
      <c r="C403" s="1207" t="s">
        <v>53</v>
      </c>
      <c r="D403" s="1213" t="s">
        <v>3111</v>
      </c>
      <c r="E403" s="1213" t="s">
        <v>74</v>
      </c>
      <c r="F403" s="1296" t="s">
        <v>164</v>
      </c>
    </row>
    <row r="404" spans="1:6" x14ac:dyDescent="0.25">
      <c r="A404" s="5" t="s">
        <v>37</v>
      </c>
      <c r="B404" s="1213" t="s">
        <v>3113</v>
      </c>
      <c r="C404" s="1207" t="s">
        <v>53</v>
      </c>
      <c r="D404" s="1213" t="s">
        <v>3111</v>
      </c>
      <c r="E404" s="1213" t="s">
        <v>74</v>
      </c>
      <c r="F404" s="1213" t="s">
        <v>164</v>
      </c>
    </row>
    <row r="405" spans="1:6" ht="21" customHeight="1" x14ac:dyDescent="0.25">
      <c r="A405" s="435" t="s">
        <v>3253</v>
      </c>
      <c r="B405" s="436"/>
      <c r="C405" s="436"/>
      <c r="D405" s="436"/>
      <c r="E405" s="437"/>
      <c r="F405" s="436"/>
    </row>
    <row r="406" spans="1:6" ht="15.6" customHeight="1" x14ac:dyDescent="0.25">
      <c r="A406" s="5" t="s">
        <v>39</v>
      </c>
      <c r="B406" s="1148" t="s">
        <v>2090</v>
      </c>
      <c r="C406" s="1147" t="s">
        <v>1988</v>
      </c>
      <c r="D406" s="21"/>
      <c r="E406" s="562"/>
      <c r="F406" s="81"/>
    </row>
    <row r="407" spans="1:6" ht="15.6" customHeight="1" x14ac:dyDescent="0.25">
      <c r="A407" s="5" t="s">
        <v>38</v>
      </c>
      <c r="B407" s="1148" t="s">
        <v>2090</v>
      </c>
      <c r="C407" s="1147" t="s">
        <v>1988</v>
      </c>
      <c r="D407" s="21"/>
      <c r="E407" s="562"/>
      <c r="F407" s="81"/>
    </row>
    <row r="408" spans="1:6" ht="15.6" customHeight="1" x14ac:dyDescent="0.25">
      <c r="A408" s="72" t="s">
        <v>40</v>
      </c>
      <c r="B408" s="1148" t="s">
        <v>2091</v>
      </c>
      <c r="C408" s="1148" t="s">
        <v>1986</v>
      </c>
      <c r="D408" s="32"/>
      <c r="E408" s="38"/>
      <c r="F408" s="5"/>
    </row>
    <row r="409" spans="1:6" ht="15.6" customHeight="1" x14ac:dyDescent="0.25">
      <c r="A409" s="72" t="s">
        <v>41</v>
      </c>
      <c r="B409" s="1148" t="s">
        <v>2091</v>
      </c>
      <c r="C409" s="1148" t="s">
        <v>1986</v>
      </c>
      <c r="D409" s="32"/>
      <c r="E409" s="38"/>
      <c r="F409" s="5"/>
    </row>
    <row r="410" spans="1:6" x14ac:dyDescent="0.25">
      <c r="A410" s="59" t="s">
        <v>24</v>
      </c>
      <c r="B410" s="59"/>
      <c r="C410" s="59"/>
      <c r="D410" s="59"/>
      <c r="E410" s="59"/>
      <c r="F410" s="59"/>
    </row>
    <row r="411" spans="1:6" x14ac:dyDescent="0.25">
      <c r="A411" s="11" t="s">
        <v>3</v>
      </c>
      <c r="B411" s="11" t="s">
        <v>6</v>
      </c>
      <c r="C411" s="11" t="s">
        <v>7</v>
      </c>
      <c r="D411" s="11" t="s">
        <v>8</v>
      </c>
      <c r="E411" s="12" t="s">
        <v>4</v>
      </c>
      <c r="F411" s="11" t="s">
        <v>11</v>
      </c>
    </row>
    <row r="412" spans="1:6" x14ac:dyDescent="0.25">
      <c r="A412" s="645" t="s">
        <v>2614</v>
      </c>
      <c r="B412" s="645"/>
      <c r="C412" s="572"/>
      <c r="D412" s="14"/>
      <c r="E412" s="14"/>
      <c r="F412" s="14"/>
    </row>
    <row r="413" spans="1:6" x14ac:dyDescent="0.25">
      <c r="A413" s="5" t="s">
        <v>34</v>
      </c>
      <c r="B413" s="721" t="s">
        <v>2728</v>
      </c>
      <c r="C413" s="721" t="s">
        <v>1</v>
      </c>
      <c r="D413" s="721" t="s">
        <v>2729</v>
      </c>
      <c r="E413" s="721" t="s">
        <v>1350</v>
      </c>
      <c r="F413" s="721" t="s">
        <v>2730</v>
      </c>
    </row>
    <row r="414" spans="1:6" x14ac:dyDescent="0.25">
      <c r="A414" s="5" t="s">
        <v>35</v>
      </c>
      <c r="B414" s="721" t="s">
        <v>2731</v>
      </c>
      <c r="C414" s="721" t="s">
        <v>1</v>
      </c>
      <c r="D414" s="721" t="s">
        <v>1491</v>
      </c>
      <c r="E414" s="721" t="s">
        <v>1350</v>
      </c>
      <c r="F414" s="721" t="s">
        <v>2732</v>
      </c>
    </row>
    <row r="415" spans="1:6" x14ac:dyDescent="0.25">
      <c r="A415" s="5" t="s">
        <v>36</v>
      </c>
      <c r="B415" s="1213" t="s">
        <v>3115</v>
      </c>
      <c r="C415" s="1213" t="s">
        <v>53</v>
      </c>
      <c r="D415" s="1213" t="s">
        <v>3114</v>
      </c>
      <c r="E415" s="1213" t="s">
        <v>74</v>
      </c>
      <c r="F415" s="1213" t="s">
        <v>164</v>
      </c>
    </row>
    <row r="416" spans="1:6" x14ac:dyDescent="0.25">
      <c r="A416" s="5" t="s">
        <v>37</v>
      </c>
      <c r="B416" s="1213" t="s">
        <v>3116</v>
      </c>
      <c r="C416" s="1213" t="s">
        <v>53</v>
      </c>
      <c r="D416" s="1213" t="s">
        <v>3114</v>
      </c>
      <c r="E416" s="1213" t="s">
        <v>74</v>
      </c>
      <c r="F416" s="1213" t="s">
        <v>164</v>
      </c>
    </row>
    <row r="417" spans="1:6" x14ac:dyDescent="0.25">
      <c r="A417" s="435" t="s">
        <v>3253</v>
      </c>
      <c r="B417" s="436"/>
      <c r="C417" s="436"/>
      <c r="D417" s="436"/>
      <c r="E417" s="437"/>
      <c r="F417" s="436"/>
    </row>
    <row r="418" spans="1:6" x14ac:dyDescent="0.25">
      <c r="A418" s="5" t="s">
        <v>39</v>
      </c>
      <c r="B418" s="721" t="s">
        <v>2733</v>
      </c>
      <c r="C418" s="726" t="s">
        <v>1</v>
      </c>
      <c r="D418" s="742" t="s">
        <v>2734</v>
      </c>
      <c r="E418" s="721" t="s">
        <v>1344</v>
      </c>
      <c r="F418" s="742" t="s">
        <v>2735</v>
      </c>
    </row>
    <row r="419" spans="1:6" x14ac:dyDescent="0.25">
      <c r="A419" s="5" t="s">
        <v>38</v>
      </c>
      <c r="B419" s="721" t="s">
        <v>2736</v>
      </c>
      <c r="C419" s="726" t="s">
        <v>1</v>
      </c>
      <c r="D419" s="742" t="s">
        <v>1496</v>
      </c>
      <c r="E419" s="721" t="s">
        <v>1344</v>
      </c>
      <c r="F419" s="742" t="s">
        <v>1497</v>
      </c>
    </row>
    <row r="420" spans="1:6" x14ac:dyDescent="0.25">
      <c r="A420" s="72" t="s">
        <v>40</v>
      </c>
      <c r="B420" s="1148" t="s">
        <v>2089</v>
      </c>
      <c r="C420" s="1148" t="s">
        <v>1990</v>
      </c>
      <c r="D420" s="5"/>
      <c r="E420" s="5"/>
      <c r="F420" s="5"/>
    </row>
    <row r="421" spans="1:6" x14ac:dyDescent="0.25">
      <c r="A421" s="72" t="s">
        <v>41</v>
      </c>
      <c r="B421" s="1148" t="s">
        <v>2089</v>
      </c>
      <c r="C421" s="1148" t="s">
        <v>1990</v>
      </c>
      <c r="D421" s="5"/>
      <c r="E421" s="5"/>
      <c r="F421" s="5"/>
    </row>
    <row r="422" spans="1:6" x14ac:dyDescent="0.25">
      <c r="A422" s="645" t="s">
        <v>3271</v>
      </c>
      <c r="B422" s="572"/>
      <c r="C422" s="14"/>
      <c r="D422" s="14"/>
      <c r="E422" s="14"/>
      <c r="F422" s="14"/>
    </row>
    <row r="423" spans="1:6" x14ac:dyDescent="0.25">
      <c r="A423" s="5" t="s">
        <v>34</v>
      </c>
      <c r="B423" s="718" t="s">
        <v>2839</v>
      </c>
      <c r="C423" s="1428" t="s">
        <v>2799</v>
      </c>
      <c r="D423" s="722" t="s">
        <v>2841</v>
      </c>
      <c r="E423" s="722" t="s">
        <v>2801</v>
      </c>
      <c r="F423" s="718" t="s">
        <v>2843</v>
      </c>
    </row>
    <row r="424" spans="1:6" x14ac:dyDescent="0.25">
      <c r="A424" s="5" t="s">
        <v>35</v>
      </c>
      <c r="B424" s="744" t="s">
        <v>2840</v>
      </c>
      <c r="C424" s="1428" t="s">
        <v>2799</v>
      </c>
      <c r="D424" s="722" t="s">
        <v>2842</v>
      </c>
      <c r="E424" s="722" t="s">
        <v>2801</v>
      </c>
      <c r="F424" s="718" t="s">
        <v>2844</v>
      </c>
    </row>
    <row r="425" spans="1:6" x14ac:dyDescent="0.25">
      <c r="A425" s="5" t="s">
        <v>36</v>
      </c>
      <c r="B425" s="718" t="s">
        <v>2839</v>
      </c>
      <c r="C425" s="1428" t="s">
        <v>2800</v>
      </c>
      <c r="D425" s="722" t="s">
        <v>2841</v>
      </c>
      <c r="E425" s="722" t="s">
        <v>2801</v>
      </c>
      <c r="F425" s="718" t="s">
        <v>2843</v>
      </c>
    </row>
    <row r="426" spans="1:6" x14ac:dyDescent="0.25">
      <c r="A426" s="5" t="s">
        <v>37</v>
      </c>
      <c r="B426" s="718" t="s">
        <v>2840</v>
      </c>
      <c r="C426" s="1428" t="s">
        <v>2800</v>
      </c>
      <c r="D426" s="722" t="s">
        <v>2842</v>
      </c>
      <c r="E426" s="722" t="s">
        <v>2801</v>
      </c>
      <c r="F426" s="718" t="s">
        <v>2844</v>
      </c>
    </row>
    <row r="427" spans="1:6" x14ac:dyDescent="0.25">
      <c r="A427" s="435" t="s">
        <v>3253</v>
      </c>
      <c r="B427" s="436"/>
      <c r="C427" s="436"/>
      <c r="D427" s="436"/>
      <c r="E427" s="437"/>
      <c r="F427" s="436"/>
    </row>
    <row r="428" spans="1:6" x14ac:dyDescent="0.25">
      <c r="A428" s="18" t="s">
        <v>39</v>
      </c>
      <c r="B428" s="1198" t="s">
        <v>3078</v>
      </c>
      <c r="C428" s="873" t="s">
        <v>21</v>
      </c>
      <c r="D428" s="1199" t="s">
        <v>3079</v>
      </c>
      <c r="E428" s="1200" t="s">
        <v>2488</v>
      </c>
      <c r="F428" s="1199" t="s">
        <v>3080</v>
      </c>
    </row>
    <row r="429" spans="1:6" x14ac:dyDescent="0.25">
      <c r="A429" s="18" t="s">
        <v>38</v>
      </c>
      <c r="B429" s="1198" t="s">
        <v>2120</v>
      </c>
      <c r="C429" s="873" t="s">
        <v>21</v>
      </c>
      <c r="D429" s="1201" t="s">
        <v>2273</v>
      </c>
      <c r="E429" s="1200" t="s">
        <v>2487</v>
      </c>
      <c r="F429" s="1199" t="s">
        <v>3081</v>
      </c>
    </row>
    <row r="430" spans="1:6" x14ac:dyDescent="0.25">
      <c r="A430" s="74" t="s">
        <v>40</v>
      </c>
      <c r="B430" s="1198" t="s">
        <v>2121</v>
      </c>
      <c r="C430" s="873" t="s">
        <v>21</v>
      </c>
      <c r="D430" s="1202" t="s">
        <v>2272</v>
      </c>
      <c r="E430" s="1202" t="s">
        <v>2487</v>
      </c>
      <c r="F430" s="1202" t="s">
        <v>3082</v>
      </c>
    </row>
    <row r="431" spans="1:6" x14ac:dyDescent="0.25">
      <c r="A431" s="74" t="s">
        <v>41</v>
      </c>
      <c r="B431" s="1198" t="s">
        <v>2122</v>
      </c>
      <c r="C431" s="873" t="s">
        <v>21</v>
      </c>
      <c r="D431" s="1202" t="s">
        <v>2271</v>
      </c>
      <c r="E431" s="1202" t="s">
        <v>2487</v>
      </c>
      <c r="F431" s="1202" t="s">
        <v>3083</v>
      </c>
    </row>
    <row r="432" spans="1:6" x14ac:dyDescent="0.25">
      <c r="A432" s="645" t="s">
        <v>2616</v>
      </c>
      <c r="B432" s="572"/>
      <c r="C432" s="14"/>
      <c r="D432" s="14"/>
      <c r="E432" s="14"/>
      <c r="F432" s="14"/>
    </row>
    <row r="433" spans="1:6" x14ac:dyDescent="0.25">
      <c r="A433" s="18" t="s">
        <v>34</v>
      </c>
      <c r="B433" s="583"/>
      <c r="C433" s="67"/>
      <c r="D433" s="18"/>
      <c r="E433" s="18"/>
      <c r="F433" s="1443"/>
    </row>
    <row r="434" spans="1:6" ht="18.75" customHeight="1" x14ac:dyDescent="0.25">
      <c r="A434" s="18" t="s">
        <v>35</v>
      </c>
      <c r="B434" s="1547" t="s">
        <v>3247</v>
      </c>
      <c r="C434" s="1548"/>
      <c r="D434" s="18"/>
      <c r="E434" s="38"/>
      <c r="F434" s="1443"/>
    </row>
    <row r="435" spans="1:6" x14ac:dyDescent="0.25">
      <c r="A435" s="18" t="s">
        <v>36</v>
      </c>
      <c r="B435" s="1549"/>
      <c r="C435" s="1550"/>
      <c r="D435" s="24"/>
      <c r="E435" s="74"/>
      <c r="F435" s="24"/>
    </row>
    <row r="436" spans="1:6" x14ac:dyDescent="0.25">
      <c r="A436" s="18" t="s">
        <v>37</v>
      </c>
      <c r="B436" s="1551"/>
      <c r="C436" s="1552"/>
      <c r="D436" s="24"/>
      <c r="E436" s="74"/>
      <c r="F436" s="24"/>
    </row>
    <row r="437" spans="1:6" x14ac:dyDescent="0.25">
      <c r="A437" s="470" t="s">
        <v>3253</v>
      </c>
      <c r="B437" s="436"/>
      <c r="C437" s="552"/>
      <c r="D437" s="436"/>
      <c r="E437" s="437"/>
      <c r="F437" s="436"/>
    </row>
    <row r="438" spans="1:6" ht="18.75" customHeight="1" x14ac:dyDescent="0.25">
      <c r="A438" s="18" t="s">
        <v>39</v>
      </c>
      <c r="B438" s="1547" t="s">
        <v>3248</v>
      </c>
      <c r="C438" s="1548"/>
      <c r="D438" s="23"/>
      <c r="E438" s="713"/>
      <c r="F438" s="23"/>
    </row>
    <row r="439" spans="1:6" x14ac:dyDescent="0.25">
      <c r="A439" s="18" t="s">
        <v>38</v>
      </c>
      <c r="B439" s="1551"/>
      <c r="C439" s="1552"/>
      <c r="D439" s="72"/>
      <c r="E439" s="72"/>
      <c r="F439" s="67"/>
    </row>
    <row r="440" spans="1:6" ht="18.75" customHeight="1" x14ac:dyDescent="0.25">
      <c r="A440" s="74" t="s">
        <v>40</v>
      </c>
      <c r="B440" s="1547" t="s">
        <v>3439</v>
      </c>
      <c r="C440" s="1548"/>
      <c r="D440" s="5"/>
      <c r="E440" s="5"/>
      <c r="F440" s="5"/>
    </row>
    <row r="441" spans="1:6" x14ac:dyDescent="0.25">
      <c r="A441" s="74" t="s">
        <v>41</v>
      </c>
      <c r="B441" s="1551"/>
      <c r="C441" s="1552"/>
      <c r="D441" s="5"/>
      <c r="E441" s="5"/>
      <c r="F441" s="5"/>
    </row>
    <row r="442" spans="1:6" x14ac:dyDescent="0.25">
      <c r="A442" s="645" t="s">
        <v>3272</v>
      </c>
      <c r="B442" s="572"/>
      <c r="C442" s="14"/>
      <c r="D442" s="14"/>
      <c r="E442" s="14"/>
      <c r="F442" s="14"/>
    </row>
    <row r="443" spans="1:6" x14ac:dyDescent="0.25">
      <c r="A443" s="70" t="s">
        <v>34</v>
      </c>
      <c r="B443" s="848" t="s">
        <v>2014</v>
      </c>
      <c r="C443" s="849" t="s">
        <v>1896</v>
      </c>
      <c r="D443" s="850"/>
      <c r="E443" s="851" t="s">
        <v>1327</v>
      </c>
      <c r="F443" s="16"/>
    </row>
    <row r="444" spans="1:6" x14ac:dyDescent="0.25">
      <c r="A444" s="70" t="s">
        <v>35</v>
      </c>
      <c r="B444" s="848" t="s">
        <v>2014</v>
      </c>
      <c r="C444" s="849" t="s">
        <v>1896</v>
      </c>
      <c r="D444" s="850"/>
      <c r="E444" s="851" t="s">
        <v>1327</v>
      </c>
      <c r="F444" s="16"/>
    </row>
    <row r="445" spans="1:6" x14ac:dyDescent="0.25">
      <c r="A445" s="70" t="s">
        <v>36</v>
      </c>
      <c r="B445" s="849" t="s">
        <v>2013</v>
      </c>
      <c r="C445" s="849" t="s">
        <v>1898</v>
      </c>
      <c r="D445" s="850"/>
      <c r="E445" s="852" t="s">
        <v>1899</v>
      </c>
      <c r="F445" s="587"/>
    </row>
    <row r="446" spans="1:6" x14ac:dyDescent="0.25">
      <c r="A446" s="70" t="s">
        <v>37</v>
      </c>
      <c r="B446" s="849" t="s">
        <v>2013</v>
      </c>
      <c r="C446" s="849" t="s">
        <v>1898</v>
      </c>
      <c r="D446" s="850"/>
      <c r="E446" s="852" t="s">
        <v>1899</v>
      </c>
      <c r="F446" s="587"/>
    </row>
    <row r="447" spans="1:6" x14ac:dyDescent="0.25">
      <c r="A447" s="470" t="s">
        <v>3253</v>
      </c>
      <c r="B447" s="1413"/>
      <c r="C447" s="1413"/>
      <c r="D447" s="436"/>
      <c r="E447" s="437"/>
      <c r="F447" s="436"/>
    </row>
    <row r="448" spans="1:6" ht="18.75" customHeight="1" x14ac:dyDescent="0.25">
      <c r="A448" s="18" t="s">
        <v>39</v>
      </c>
      <c r="B448" s="1547" t="s">
        <v>3250</v>
      </c>
      <c r="C448" s="1548"/>
      <c r="D448" s="74"/>
      <c r="E448" s="74"/>
      <c r="F448" s="74"/>
    </row>
    <row r="449" spans="1:6" x14ac:dyDescent="0.25">
      <c r="A449" s="5" t="s">
        <v>38</v>
      </c>
      <c r="B449" s="1551"/>
      <c r="C449" s="1552"/>
      <c r="D449" s="5"/>
      <c r="E449" s="5"/>
      <c r="F449" s="5"/>
    </row>
    <row r="450" spans="1:6" x14ac:dyDescent="0.25">
      <c r="A450" s="72" t="s">
        <v>40</v>
      </c>
      <c r="B450" s="74"/>
      <c r="C450" s="74"/>
      <c r="D450" s="74"/>
      <c r="E450" s="74"/>
      <c r="F450" s="74"/>
    </row>
    <row r="451" spans="1:6" x14ac:dyDescent="0.25">
      <c r="A451" s="72" t="s">
        <v>41</v>
      </c>
      <c r="B451" s="5"/>
      <c r="C451" s="5"/>
      <c r="D451" s="5"/>
      <c r="E451" s="5"/>
      <c r="F451" s="5"/>
    </row>
    <row r="452" spans="1:6" x14ac:dyDescent="0.25">
      <c r="A452" s="645" t="s">
        <v>3273</v>
      </c>
      <c r="B452" s="14"/>
      <c r="C452" s="14"/>
      <c r="D452" s="14"/>
      <c r="E452" s="14"/>
      <c r="F452" s="14"/>
    </row>
    <row r="453" spans="1:6" x14ac:dyDescent="0.25">
      <c r="A453" s="5" t="s">
        <v>34</v>
      </c>
      <c r="B453" s="74"/>
      <c r="C453" s="74"/>
      <c r="D453" s="74"/>
      <c r="E453" s="74"/>
      <c r="F453" s="74"/>
    </row>
    <row r="454" spans="1:6" ht="22.5" customHeight="1" x14ac:dyDescent="0.25">
      <c r="A454" s="5" t="s">
        <v>35</v>
      </c>
      <c r="B454" s="1541" t="s">
        <v>3251</v>
      </c>
      <c r="C454" s="1542"/>
      <c r="D454" s="5"/>
      <c r="E454" s="5"/>
      <c r="F454" s="5"/>
    </row>
    <row r="455" spans="1:6" x14ac:dyDescent="0.25">
      <c r="A455" s="5" t="s">
        <v>36</v>
      </c>
      <c r="B455" s="1543"/>
      <c r="C455" s="1544"/>
      <c r="D455" s="5"/>
      <c r="E455" s="5"/>
      <c r="F455" s="5"/>
    </row>
    <row r="456" spans="1:6" x14ac:dyDescent="0.25">
      <c r="A456" s="5" t="s">
        <v>37</v>
      </c>
      <c r="B456" s="1545"/>
      <c r="C456" s="1546"/>
      <c r="D456" s="5"/>
      <c r="E456" s="5"/>
      <c r="F456" s="5"/>
    </row>
    <row r="457" spans="1:6" x14ac:dyDescent="0.25">
      <c r="A457" s="435" t="s">
        <v>3253</v>
      </c>
      <c r="B457" s="601"/>
      <c r="C457" s="437"/>
      <c r="D457" s="436"/>
      <c r="E457" s="437"/>
      <c r="F457" s="436"/>
    </row>
    <row r="458" spans="1:6" x14ac:dyDescent="0.25">
      <c r="A458" s="5" t="s">
        <v>39</v>
      </c>
      <c r="B458" s="72"/>
      <c r="C458" s="74"/>
      <c r="D458" s="21"/>
      <c r="E458" s="562"/>
      <c r="F458" s="5"/>
    </row>
    <row r="459" spans="1:6" x14ac:dyDescent="0.25">
      <c r="A459" s="5" t="s">
        <v>38</v>
      </c>
      <c r="B459" s="72"/>
      <c r="C459" s="74"/>
      <c r="D459" s="21"/>
      <c r="E459" s="562"/>
      <c r="F459" s="5"/>
    </row>
    <row r="460" spans="1:6" x14ac:dyDescent="0.25">
      <c r="A460" s="72" t="s">
        <v>40</v>
      </c>
      <c r="B460" s="21"/>
      <c r="C460" s="21"/>
      <c r="D460" s="511"/>
      <c r="E460" s="698"/>
      <c r="F460" s="5"/>
    </row>
    <row r="461" spans="1:6" x14ac:dyDescent="0.25">
      <c r="A461" s="72" t="s">
        <v>41</v>
      </c>
      <c r="B461" s="21"/>
      <c r="C461" s="21"/>
      <c r="D461" s="701"/>
      <c r="E461" s="702"/>
      <c r="F461" s="5"/>
    </row>
    <row r="462" spans="1:6" x14ac:dyDescent="0.25">
      <c r="A462"/>
      <c r="B462"/>
      <c r="C462"/>
      <c r="D462"/>
      <c r="E462"/>
      <c r="F462"/>
    </row>
    <row r="463" spans="1:6" x14ac:dyDescent="0.25">
      <c r="A463"/>
      <c r="B463"/>
      <c r="C463"/>
      <c r="D463"/>
      <c r="E463"/>
      <c r="F463"/>
    </row>
    <row r="464" spans="1:6" x14ac:dyDescent="0.25">
      <c r="A464"/>
      <c r="B464"/>
      <c r="C464"/>
      <c r="D464"/>
      <c r="E464"/>
      <c r="F464"/>
    </row>
    <row r="465" customFormat="1" ht="15.75" customHeigh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ht="15.6" customHeight="1" x14ac:dyDescent="0.25"/>
    <row r="501" customFormat="1" ht="15.6" customHeight="1" x14ac:dyDescent="0.25"/>
    <row r="502" customFormat="1" ht="15.6" customHeight="1" x14ac:dyDescent="0.25"/>
    <row r="503" customFormat="1" ht="15.6" customHeight="1" x14ac:dyDescent="0.25"/>
    <row r="504" customForma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x14ac:dyDescent="0.25"/>
    <row r="510" customFormat="1" x14ac:dyDescent="0.25"/>
    <row r="511" customFormat="1" x14ac:dyDescent="0.25"/>
    <row r="512" customFormat="1" x14ac:dyDescent="0.25"/>
    <row r="513" customFormat="1" x14ac:dyDescent="0.25"/>
  </sheetData>
  <autoFilter ref="A36:F513" xr:uid="{AA4753C4-7160-478A-83CE-47F016890C82}"/>
  <mergeCells count="10">
    <mergeCell ref="C139:C148"/>
    <mergeCell ref="D139:E148"/>
    <mergeCell ref="A33:D33"/>
    <mergeCell ref="A34:F34"/>
    <mergeCell ref="B139:B148"/>
    <mergeCell ref="B454:C456"/>
    <mergeCell ref="B434:C436"/>
    <mergeCell ref="B438:C439"/>
    <mergeCell ref="B440:C441"/>
    <mergeCell ref="B448:C449"/>
  </mergeCells>
  <phoneticPr fontId="7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19.75</v>
      </c>
      <c r="D15" s="1461"/>
      <c r="E15" s="657"/>
      <c r="F15" s="3"/>
    </row>
    <row r="16" spans="1:6" x14ac:dyDescent="0.25">
      <c r="A16" s="705" t="s">
        <v>28</v>
      </c>
      <c r="B16" s="749">
        <f>COUNTIF($B$36:$B$503,"*13ANT.L*")/2</f>
        <v>18</v>
      </c>
      <c r="C16" s="476"/>
      <c r="D16" s="1462">
        <v>9</v>
      </c>
      <c r="E16" s="658"/>
      <c r="F16" s="39"/>
    </row>
    <row r="17" spans="1:6" x14ac:dyDescent="0.25">
      <c r="A17" s="704" t="s">
        <v>5</v>
      </c>
      <c r="B17" s="995">
        <f>COUNTIF($B$36:$B$503,"*13HIS.*")-COUNTIF($B$36:$B$503,"*13HIS.L*")</f>
        <v>25</v>
      </c>
      <c r="C17" s="53">
        <f>ROUND(B17/$B$32*100,2)</f>
        <v>15.43</v>
      </c>
      <c r="D17" s="1462"/>
      <c r="E17" s="40"/>
      <c r="F17" s="3"/>
    </row>
    <row r="18" spans="1:6" x14ac:dyDescent="0.25">
      <c r="A18" s="705" t="s">
        <v>29</v>
      </c>
      <c r="B18" s="1053">
        <f>COUNTIF($B$36:$B$503,"*13HIS.L*")/2</f>
        <v>15</v>
      </c>
      <c r="C18" s="476"/>
      <c r="D18" s="1462">
        <f>B18/$B$33*$C$33</f>
        <v>6.6923076923076925</v>
      </c>
      <c r="E18" s="657"/>
      <c r="F18" s="39"/>
    </row>
    <row r="19" spans="1:6" x14ac:dyDescent="0.25">
      <c r="A19" s="704" t="s">
        <v>20</v>
      </c>
      <c r="B19" s="847">
        <f>COUNTIF($B$36:$B$503,"*13FIZ.*")-COUNTIF($B$36:$B$503,"*13FIZ.L*")</f>
        <v>22</v>
      </c>
      <c r="C19" s="53">
        <f>ROUND(B19/$B$32*100,2)</f>
        <v>13.58</v>
      </c>
      <c r="D19" s="1462"/>
      <c r="E19" s="658"/>
      <c r="F19" s="3"/>
    </row>
    <row r="20" spans="1:6" x14ac:dyDescent="0.25">
      <c r="A20" s="705" t="s">
        <v>26</v>
      </c>
      <c r="B20" s="837">
        <f>COUNTIF($B$36:$B$503,"*13FIZ.L*")/2</f>
        <v>16</v>
      </c>
      <c r="C20" s="476"/>
      <c r="D20" s="1462">
        <f>B20/$B$33*$C$33</f>
        <v>7.1384615384615389</v>
      </c>
      <c r="E20" s="658"/>
      <c r="F20" s="39"/>
    </row>
    <row r="21" spans="1:6" x14ac:dyDescent="0.25">
      <c r="A21" s="706" t="s">
        <v>53</v>
      </c>
      <c r="B21" s="1237">
        <v>22</v>
      </c>
      <c r="C21" s="53">
        <f>ROUND(B21/$B$32*100,2)</f>
        <v>13.58</v>
      </c>
      <c r="D21" s="1462"/>
      <c r="E21" s="559"/>
      <c r="F21" s="3"/>
    </row>
    <row r="22" spans="1:6" x14ac:dyDescent="0.25">
      <c r="A22" s="704" t="s">
        <v>1932</v>
      </c>
      <c r="B22" s="796">
        <f>COUNTIF($B$36:$B$503,"*13TKB.*")-COUNTIF($B$36:$B$503,"*13TKB.L*")</f>
        <v>5</v>
      </c>
      <c r="C22" s="53">
        <f>ROUND(B22/$B$32*100,2)</f>
        <v>3.09</v>
      </c>
      <c r="D22" s="1462">
        <f>B22/$B$33*$C$33</f>
        <v>2.2307692307692308</v>
      </c>
      <c r="E22" s="559"/>
      <c r="F22" s="3"/>
    </row>
    <row r="23" spans="1:6" x14ac:dyDescent="0.25">
      <c r="A23" s="705" t="s">
        <v>1934</v>
      </c>
      <c r="B23" s="797">
        <f>COUNTIF($B$36:$B$503,"*13TKB.L*")/2</f>
        <v>8</v>
      </c>
      <c r="C23" s="476"/>
      <c r="D23" s="1462"/>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2">
        <f>B25/$B$33*$C$33</f>
        <v>0.89230769230769236</v>
      </c>
      <c r="E25" s="477"/>
      <c r="F25" s="39"/>
    </row>
    <row r="26" spans="1:6" x14ac:dyDescent="0.25">
      <c r="A26" s="706" t="s">
        <v>21</v>
      </c>
      <c r="B26" s="1203">
        <f>COUNTIF($B$36:$B$503,"*13TMB.*")-COUNTIF($B$36:$B$503,"*13TMB.L*")</f>
        <v>20</v>
      </c>
      <c r="C26" s="53">
        <f>ROUND(B26/$B$32*100,2)</f>
        <v>12.35</v>
      </c>
      <c r="D26" s="1462"/>
      <c r="E26" s="26"/>
      <c r="F26" s="3"/>
    </row>
    <row r="27" spans="1:6" x14ac:dyDescent="0.25">
      <c r="A27" s="704" t="s">
        <v>9</v>
      </c>
      <c r="B27" s="976">
        <f>COUNTIF($B$36:$B$503,"*13TBK.*")-COUNTIF($B$36:$B$503,"*13TBK.L*")</f>
        <v>6</v>
      </c>
      <c r="C27" s="53">
        <f>ROUND(B27/$B$32*100,2)</f>
        <v>3.7</v>
      </c>
      <c r="D27" s="1462"/>
      <c r="E27" s="3"/>
      <c r="F27" s="3"/>
    </row>
    <row r="28" spans="1:6" x14ac:dyDescent="0.25">
      <c r="A28" s="75" t="s">
        <v>58</v>
      </c>
      <c r="B28" s="1119">
        <f>COUNTIF($B$36:$B$503,"*13TTE.*")-COUNTIF($B$36:$B$503,"*13TTE.L*")</f>
        <v>9</v>
      </c>
      <c r="C28" s="53">
        <f>ROUND(B28/$B$32*100,2)</f>
        <v>5.56</v>
      </c>
      <c r="D28" s="559"/>
      <c r="E28" s="3"/>
      <c r="F28" s="3"/>
    </row>
    <row r="29" spans="1:6" x14ac:dyDescent="0.25">
      <c r="A29" s="75" t="s">
        <v>3287</v>
      </c>
      <c r="B29" s="1119">
        <f>COUNTIF($B$36:$B$503,"*13BAM.*")-COUNTIF($B$36:$B$503,"*13BAM.L*")</f>
        <v>16</v>
      </c>
      <c r="C29" s="53">
        <f>ROUND(B29/$B$32*100,2)</f>
        <v>9.8800000000000008</v>
      </c>
      <c r="D29" s="1462"/>
      <c r="E29" s="3"/>
      <c r="F29" s="3"/>
    </row>
    <row r="30" spans="1:6" x14ac:dyDescent="0.25">
      <c r="A30" s="705" t="s">
        <v>3179</v>
      </c>
      <c r="B30" s="1099">
        <f>COUNTIF($B$36:$B$503,"PDÖ*")</f>
        <v>6</v>
      </c>
      <c r="C30" s="53"/>
      <c r="D30" s="1462">
        <f>B30/$B$33*$C$33</f>
        <v>2.6769230769230772</v>
      </c>
      <c r="E30" s="3"/>
      <c r="F30" s="3"/>
    </row>
    <row r="31" spans="1:6" x14ac:dyDescent="0.25">
      <c r="A31" s="674" t="s">
        <v>2</v>
      </c>
      <c r="B31" s="675">
        <f>SUM(B15:B30)</f>
        <v>227</v>
      </c>
      <c r="C31" s="676">
        <f>SUM(C15:C30)</f>
        <v>100.00999999999999</v>
      </c>
      <c r="D31" s="1462"/>
      <c r="E31" s="26"/>
      <c r="F31" s="3"/>
    </row>
    <row r="32" spans="1:6" x14ac:dyDescent="0.25">
      <c r="A32" s="674" t="s">
        <v>3283</v>
      </c>
      <c r="B32" s="675">
        <f>SUM(B15,B17,B19,B21,B22,B24,B26,B27,B28,B29)</f>
        <v>162</v>
      </c>
      <c r="C32" s="676">
        <f>ROUND(B32/B31*100,0)</f>
        <v>71</v>
      </c>
      <c r="D32" s="1462"/>
      <c r="E32" s="26"/>
      <c r="F32" s="3"/>
    </row>
    <row r="33" spans="1:6" x14ac:dyDescent="0.25">
      <c r="A33" s="1451" t="s">
        <v>3284</v>
      </c>
      <c r="B33" s="1458">
        <f>SUM(B16,B18,B20,B23,B25,B30)</f>
        <v>65</v>
      </c>
      <c r="C33" s="1460">
        <f>ROUND(B33/B31*100,0)</f>
        <v>29</v>
      </c>
      <c r="D33" s="1462">
        <f>SUM(D15:D30)</f>
        <v>28.630769230769232</v>
      </c>
      <c r="E33" s="26"/>
      <c r="F33" s="3"/>
    </row>
    <row r="34" spans="1:6" ht="15.6" customHeight="1" x14ac:dyDescent="0.25">
      <c r="A34" s="1562" t="s">
        <v>2573</v>
      </c>
      <c r="B34" s="1562"/>
      <c r="C34" s="1562"/>
      <c r="D34" s="1562"/>
      <c r="E34" s="677"/>
      <c r="F34" s="518"/>
    </row>
    <row r="35" spans="1:6" ht="65.25" customHeight="1" x14ac:dyDescent="0.25">
      <c r="A35" s="1563" t="s">
        <v>2274</v>
      </c>
      <c r="B35" s="1563"/>
      <c r="C35" s="1563"/>
      <c r="D35" s="1563"/>
      <c r="E35" s="1563"/>
      <c r="F35" s="1563"/>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3255</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3328</v>
      </c>
      <c r="C41" s="975" t="s">
        <v>9</v>
      </c>
      <c r="D41" s="975" t="s">
        <v>858</v>
      </c>
      <c r="E41" s="975" t="s">
        <v>2897</v>
      </c>
      <c r="F41" s="975" t="s">
        <v>2912</v>
      </c>
    </row>
    <row r="42" spans="1:6" x14ac:dyDescent="0.25">
      <c r="A42" s="18" t="s">
        <v>37</v>
      </c>
      <c r="B42" s="975" t="s">
        <v>3329</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3323</v>
      </c>
      <c r="C46" s="1244" t="s">
        <v>0</v>
      </c>
      <c r="D46" s="1286" t="s">
        <v>1722</v>
      </c>
      <c r="E46" s="1260" t="s">
        <v>3139</v>
      </c>
      <c r="F46" s="1287" t="s">
        <v>1723</v>
      </c>
    </row>
    <row r="47" spans="1:6" x14ac:dyDescent="0.25">
      <c r="A47" s="74" t="s">
        <v>41</v>
      </c>
      <c r="B47" s="1263" t="s">
        <v>3324</v>
      </c>
      <c r="C47" s="1244" t="s">
        <v>0</v>
      </c>
      <c r="D47" s="1288" t="s">
        <v>1722</v>
      </c>
      <c r="E47" s="1288" t="s">
        <v>3139</v>
      </c>
      <c r="F47" s="1289" t="s">
        <v>1723</v>
      </c>
    </row>
    <row r="48" spans="1:6" x14ac:dyDescent="0.25">
      <c r="A48" s="645" t="s">
        <v>3256</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3257</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3258</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3259</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9" t="s">
        <v>3332</v>
      </c>
      <c r="C84" s="1439" t="s">
        <v>3287</v>
      </c>
      <c r="D84" s="1440"/>
      <c r="E84" s="1441"/>
      <c r="F84" s="1440"/>
    </row>
    <row r="85" spans="1:6" x14ac:dyDescent="0.25">
      <c r="A85" s="5" t="s">
        <v>38</v>
      </c>
      <c r="B85" s="1439" t="s">
        <v>3333</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3260</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3261</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3262</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3263</v>
      </c>
      <c r="B120" s="572"/>
      <c r="C120" s="14"/>
      <c r="D120" s="14"/>
      <c r="E120" s="14"/>
      <c r="F120" s="14"/>
    </row>
    <row r="121" spans="1:6" x14ac:dyDescent="0.25">
      <c r="A121" s="70" t="s">
        <v>34</v>
      </c>
      <c r="B121" s="1439" t="s">
        <v>3334</v>
      </c>
      <c r="C121" s="1439" t="s">
        <v>3287</v>
      </c>
      <c r="D121" s="1442"/>
      <c r="E121" s="1443"/>
      <c r="F121" s="1444"/>
    </row>
    <row r="122" spans="1:6" x14ac:dyDescent="0.25">
      <c r="A122" s="70" t="s">
        <v>35</v>
      </c>
      <c r="B122" s="1439" t="s">
        <v>3335</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3264</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3330</v>
      </c>
      <c r="C148" s="935" t="s">
        <v>9</v>
      </c>
      <c r="D148" s="935" t="s">
        <v>866</v>
      </c>
      <c r="E148" s="935" t="s">
        <v>2897</v>
      </c>
      <c r="F148" s="935" t="s">
        <v>2913</v>
      </c>
    </row>
    <row r="149" spans="1:6" x14ac:dyDescent="0.25">
      <c r="A149" s="18" t="s">
        <v>38</v>
      </c>
      <c r="B149" s="935" t="s">
        <v>3331</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2593</v>
      </c>
      <c r="B182" s="572"/>
      <c r="C182" s="14"/>
      <c r="D182" s="14"/>
      <c r="E182" s="14"/>
      <c r="F182" s="14"/>
    </row>
    <row r="183" spans="1:6" x14ac:dyDescent="0.25">
      <c r="A183" s="5" t="s">
        <v>34</v>
      </c>
      <c r="B183" s="1439" t="s">
        <v>3336</v>
      </c>
      <c r="C183" s="1439" t="s">
        <v>3287</v>
      </c>
      <c r="D183" s="1445"/>
      <c r="E183" s="1445"/>
      <c r="F183" s="1445"/>
    </row>
    <row r="184" spans="1:6" x14ac:dyDescent="0.25">
      <c r="A184" s="18" t="s">
        <v>35</v>
      </c>
      <c r="B184" s="1244" t="s">
        <v>3325</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9" t="s">
        <v>3337</v>
      </c>
      <c r="C203" s="1439" t="s">
        <v>3287</v>
      </c>
      <c r="D203" s="1445"/>
      <c r="E203" s="1445"/>
      <c r="F203" s="1443"/>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3319</v>
      </c>
      <c r="C221" s="1088"/>
      <c r="D221" s="711"/>
      <c r="E221" s="842"/>
      <c r="F221" s="1083"/>
    </row>
    <row r="222" spans="1:6" x14ac:dyDescent="0.25">
      <c r="A222" s="72" t="s">
        <v>40</v>
      </c>
      <c r="B222" s="5"/>
      <c r="C222" s="5"/>
      <c r="D222" s="5"/>
      <c r="E222" s="5"/>
      <c r="F222" s="5"/>
    </row>
    <row r="223" spans="1:6" x14ac:dyDescent="0.25">
      <c r="A223" s="72" t="s">
        <v>41</v>
      </c>
      <c r="B223" s="1439" t="s">
        <v>3338</v>
      </c>
      <c r="C223" s="1439" t="s">
        <v>3287</v>
      </c>
      <c r="D223" s="1445"/>
      <c r="E223" s="1445"/>
      <c r="F223" s="1445"/>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3320</v>
      </c>
      <c r="C240" s="1090"/>
      <c r="D240" s="74"/>
      <c r="E240" s="1084"/>
      <c r="F240" s="74"/>
    </row>
    <row r="241" spans="1:6" ht="15.6" customHeight="1" x14ac:dyDescent="0.25">
      <c r="A241" s="18" t="s">
        <v>38</v>
      </c>
      <c r="B241" s="1089" t="s">
        <v>3321</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3265</v>
      </c>
      <c r="B286" s="572"/>
      <c r="C286" s="14"/>
      <c r="D286" s="14"/>
      <c r="E286" s="14"/>
      <c r="F286" s="14"/>
    </row>
    <row r="287" spans="1:6" ht="15.6" customHeight="1" x14ac:dyDescent="0.25">
      <c r="A287" s="5" t="s">
        <v>34</v>
      </c>
      <c r="B287" s="1439" t="s">
        <v>3339</v>
      </c>
      <c r="C287" s="1439" t="s">
        <v>3287</v>
      </c>
      <c r="D287" s="1442"/>
      <c r="E287" s="1442"/>
      <c r="F287" s="1442"/>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9" t="s">
        <v>3340</v>
      </c>
      <c r="C316" s="1439" t="s">
        <v>3287</v>
      </c>
      <c r="D316" s="1442"/>
      <c r="E316" s="1442"/>
      <c r="F316" s="1442"/>
    </row>
    <row r="317" spans="1:6" x14ac:dyDescent="0.25">
      <c r="A317" s="74" t="s">
        <v>41</v>
      </c>
      <c r="B317" s="1439" t="s">
        <v>3341</v>
      </c>
      <c r="C317" s="1439" t="s">
        <v>3287</v>
      </c>
      <c r="D317" s="1442"/>
      <c r="E317" s="1442"/>
      <c r="F317" s="1442"/>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3266</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3326</v>
      </c>
      <c r="C344" s="1244" t="s">
        <v>0</v>
      </c>
      <c r="D344" s="1263" t="s">
        <v>1727</v>
      </c>
      <c r="E344" s="1271" t="s">
        <v>3139</v>
      </c>
      <c r="F344" s="1291" t="s">
        <v>1728</v>
      </c>
    </row>
    <row r="345" spans="1:6" x14ac:dyDescent="0.25">
      <c r="A345" s="5" t="s">
        <v>38</v>
      </c>
      <c r="B345" s="1263" t="s">
        <v>3327</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3253</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3267</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3253</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3342</v>
      </c>
      <c r="C368" s="1439" t="s">
        <v>3287</v>
      </c>
      <c r="D368" s="1445"/>
      <c r="E368" s="1446"/>
      <c r="F368" s="1445"/>
    </row>
    <row r="369" spans="1:6" x14ac:dyDescent="0.25">
      <c r="A369" s="74" t="s">
        <v>41</v>
      </c>
      <c r="B369" s="1439" t="s">
        <v>3343</v>
      </c>
      <c r="C369" s="1439" t="s">
        <v>3287</v>
      </c>
      <c r="D369" s="1445"/>
      <c r="E369" s="1446"/>
      <c r="F369" s="1445"/>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3253</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3268</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3253</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3269</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3253</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3253</v>
      </c>
      <c r="B407" s="436"/>
      <c r="C407" s="436"/>
      <c r="D407" s="436"/>
      <c r="E407" s="437"/>
      <c r="F407" s="436"/>
    </row>
    <row r="408" spans="1:6" x14ac:dyDescent="0.25">
      <c r="A408" s="5" t="s">
        <v>39</v>
      </c>
      <c r="B408" s="1439" t="s">
        <v>3344</v>
      </c>
      <c r="C408" s="1439" t="s">
        <v>3287</v>
      </c>
      <c r="D408" s="1447"/>
      <c r="E408" s="1448"/>
      <c r="F408" s="1447"/>
    </row>
    <row r="409" spans="1:6" x14ac:dyDescent="0.25">
      <c r="A409" s="5" t="s">
        <v>38</v>
      </c>
      <c r="B409" s="1439" t="s">
        <v>3345</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3267</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3253</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9" t="s">
        <v>3346</v>
      </c>
      <c r="C423" s="1439" t="s">
        <v>3287</v>
      </c>
      <c r="D423" s="1443"/>
      <c r="E423" s="1443"/>
      <c r="F423" s="1443"/>
    </row>
    <row r="424" spans="1:6" x14ac:dyDescent="0.25">
      <c r="A424" s="18" t="s">
        <v>35</v>
      </c>
      <c r="B424" s="1439" t="s">
        <v>3347</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3253</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3268</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3253</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3253</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70" t="s">
        <v>3249</v>
      </c>
      <c r="C470" s="1671"/>
      <c r="D470" s="1671"/>
      <c r="E470" s="1671"/>
      <c r="F470" s="1672"/>
    </row>
    <row r="471" spans="1:6" x14ac:dyDescent="0.25">
      <c r="A471" s="18" t="s">
        <v>38</v>
      </c>
      <c r="B471" s="1673"/>
      <c r="C471" s="1674"/>
      <c r="D471" s="1674"/>
      <c r="E471" s="1674"/>
      <c r="F471" s="1675"/>
    </row>
    <row r="472" spans="1:6" x14ac:dyDescent="0.25">
      <c r="A472" s="74" t="s">
        <v>40</v>
      </c>
      <c r="B472" s="1673"/>
      <c r="C472" s="1674"/>
      <c r="D472" s="1674"/>
      <c r="E472" s="1674"/>
      <c r="F472" s="1675"/>
    </row>
    <row r="473" spans="1:6" x14ac:dyDescent="0.25">
      <c r="A473" s="74" t="s">
        <v>41</v>
      </c>
      <c r="B473" s="1676"/>
      <c r="C473" s="1677"/>
      <c r="D473" s="1677"/>
      <c r="E473" s="1677"/>
      <c r="F473" s="1678"/>
    </row>
    <row r="474" spans="1:6" x14ac:dyDescent="0.25">
      <c r="A474" s="645" t="s">
        <v>2611</v>
      </c>
      <c r="B474" s="572"/>
      <c r="C474" s="14"/>
      <c r="D474" s="14"/>
      <c r="E474" s="14"/>
      <c r="F474" s="14"/>
    </row>
    <row r="475" spans="1:6" x14ac:dyDescent="0.25">
      <c r="A475" s="18" t="s">
        <v>34</v>
      </c>
      <c r="B475" s="1661" t="s">
        <v>3247</v>
      </c>
      <c r="C475" s="1662"/>
      <c r="D475" s="1663"/>
      <c r="E475" s="38"/>
      <c r="F475" s="5"/>
    </row>
    <row r="476" spans="1:6" x14ac:dyDescent="0.25">
      <c r="A476" s="18" t="s">
        <v>35</v>
      </c>
      <c r="B476" s="1664"/>
      <c r="C476" s="1665"/>
      <c r="D476" s="1666"/>
      <c r="E476" s="38"/>
      <c r="F476" s="5"/>
    </row>
    <row r="477" spans="1:6" x14ac:dyDescent="0.25">
      <c r="A477" s="18" t="s">
        <v>36</v>
      </c>
      <c r="B477" s="1664"/>
      <c r="C477" s="1665"/>
      <c r="D477" s="1666"/>
      <c r="E477" s="185"/>
      <c r="F477" s="117"/>
    </row>
    <row r="478" spans="1:6" x14ac:dyDescent="0.25">
      <c r="A478" s="18" t="s">
        <v>37</v>
      </c>
      <c r="B478" s="1667"/>
      <c r="C478" s="1668"/>
      <c r="D478" s="1669"/>
      <c r="E478" s="185"/>
      <c r="F478" s="117"/>
    </row>
    <row r="479" spans="1:6" x14ac:dyDescent="0.25">
      <c r="A479" s="470" t="s">
        <v>3253</v>
      </c>
      <c r="B479" s="436"/>
      <c r="C479" s="436"/>
      <c r="D479" s="436"/>
      <c r="E479" s="437"/>
      <c r="F479" s="436"/>
    </row>
    <row r="480" spans="1:6" x14ac:dyDescent="0.25">
      <c r="A480" s="18" t="s">
        <v>39</v>
      </c>
      <c r="B480" s="1661" t="s">
        <v>3248</v>
      </c>
      <c r="C480" s="1662"/>
      <c r="D480" s="1663"/>
      <c r="E480" s="5"/>
      <c r="F480" s="81"/>
    </row>
    <row r="481" spans="1:6" x14ac:dyDescent="0.25">
      <c r="A481" s="18" t="s">
        <v>38</v>
      </c>
      <c r="B481" s="1664"/>
      <c r="C481" s="1665"/>
      <c r="D481" s="1666"/>
      <c r="E481" s="5"/>
      <c r="F481" s="81"/>
    </row>
    <row r="482" spans="1:6" x14ac:dyDescent="0.25">
      <c r="A482" s="74" t="s">
        <v>40</v>
      </c>
      <c r="B482" s="1664"/>
      <c r="C482" s="1665"/>
      <c r="D482" s="1666"/>
      <c r="E482" s="5"/>
      <c r="F482" s="5"/>
    </row>
    <row r="483" spans="1:6" x14ac:dyDescent="0.25">
      <c r="A483" s="74" t="s">
        <v>41</v>
      </c>
      <c r="B483" s="1667"/>
      <c r="C483" s="1668"/>
      <c r="D483" s="1669"/>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43" t="s">
        <v>3250</v>
      </c>
      <c r="C490" s="1644"/>
      <c r="D490" s="1645"/>
      <c r="E490" s="38"/>
      <c r="F490" s="5"/>
    </row>
    <row r="491" spans="1:6" ht="15.6" customHeight="1" x14ac:dyDescent="0.25">
      <c r="A491" s="5" t="s">
        <v>38</v>
      </c>
      <c r="B491" s="1646"/>
      <c r="C491" s="1647"/>
      <c r="D491" s="1648"/>
      <c r="E491" s="38"/>
      <c r="F491" s="5"/>
    </row>
    <row r="492" spans="1:6" ht="15.6" customHeight="1" x14ac:dyDescent="0.25">
      <c r="A492" s="72" t="s">
        <v>40</v>
      </c>
      <c r="B492" s="1646"/>
      <c r="C492" s="1647"/>
      <c r="D492" s="1648"/>
      <c r="E492" s="38"/>
      <c r="F492" s="5"/>
    </row>
    <row r="493" spans="1:6" ht="15.6" customHeight="1" x14ac:dyDescent="0.25">
      <c r="A493" s="72" t="s">
        <v>41</v>
      </c>
      <c r="B493" s="1649"/>
      <c r="C493" s="1650"/>
      <c r="D493" s="1651"/>
      <c r="E493" s="38"/>
      <c r="F493" s="5"/>
    </row>
    <row r="494" spans="1:6" x14ac:dyDescent="0.25">
      <c r="A494" s="645" t="s">
        <v>3269</v>
      </c>
      <c r="B494" s="14"/>
      <c r="C494" s="14"/>
      <c r="D494" s="14"/>
      <c r="E494" s="14"/>
      <c r="F494" s="14"/>
    </row>
    <row r="495" spans="1:6" x14ac:dyDescent="0.25">
      <c r="A495" s="5" t="s">
        <v>34</v>
      </c>
      <c r="B495" s="1652" t="s">
        <v>3251</v>
      </c>
      <c r="C495" s="1653"/>
      <c r="D495" s="1654"/>
      <c r="E495" s="5"/>
      <c r="F495" s="5"/>
    </row>
    <row r="496" spans="1:6" x14ac:dyDescent="0.25">
      <c r="A496" s="5" t="s">
        <v>35</v>
      </c>
      <c r="B496" s="1655"/>
      <c r="C496" s="1656"/>
      <c r="D496" s="1657"/>
      <c r="E496" s="5"/>
      <c r="F496" s="5"/>
    </row>
    <row r="497" spans="1:6" x14ac:dyDescent="0.25">
      <c r="A497" s="5" t="s">
        <v>36</v>
      </c>
      <c r="B497" s="1655"/>
      <c r="C497" s="1656"/>
      <c r="D497" s="1657"/>
      <c r="E497" s="5"/>
      <c r="F497" s="5"/>
    </row>
    <row r="498" spans="1:6" x14ac:dyDescent="0.25">
      <c r="A498" s="5" t="s">
        <v>37</v>
      </c>
      <c r="B498" s="1658"/>
      <c r="C498" s="1659"/>
      <c r="D498" s="1660"/>
      <c r="E498" s="5"/>
      <c r="F498" s="5"/>
    </row>
    <row r="499" spans="1:6" x14ac:dyDescent="0.25">
      <c r="A499" s="1519"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3"/>
  <sheetViews>
    <sheetView zoomScale="85" zoomScaleNormal="85" workbookViewId="0">
      <selection activeCell="C71" sqref="C71"/>
    </sheetView>
  </sheetViews>
  <sheetFormatPr defaultColWidth="10.875" defaultRowHeight="15.75" x14ac:dyDescent="0.25"/>
  <cols>
    <col min="1" max="1" width="32.125" style="3" bestFit="1" customWidth="1"/>
    <col min="2" max="2" width="66.875" style="3" bestFit="1" customWidth="1"/>
    <col min="3" max="3" width="52.875" style="3"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3314</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c r="F14" s="3"/>
    </row>
    <row r="15" spans="1:6" ht="15.6" customHeight="1" x14ac:dyDescent="0.25">
      <c r="A15" s="47" t="s">
        <v>1</v>
      </c>
      <c r="B15" s="760">
        <f>COUNTIF($B$36:$B$658,"14ANT.*")-COUNTIF($B$36:$B$658,"*14ANT.L*")</f>
        <v>44</v>
      </c>
      <c r="C15" s="53">
        <f>ROUND(B15/$B$31*100,2)</f>
        <v>30.14</v>
      </c>
      <c r="D15" s="53"/>
      <c r="E15"/>
      <c r="F15" s="3"/>
    </row>
    <row r="16" spans="1:6" s="39" customFormat="1" ht="15.6" customHeight="1" x14ac:dyDescent="0.25">
      <c r="A16" s="49" t="s">
        <v>28</v>
      </c>
      <c r="B16" s="772">
        <f>COUNTIF($B$37:$B$658,"*14ANT.L*")/2</f>
        <v>20</v>
      </c>
      <c r="C16" s="476"/>
      <c r="D16" s="476">
        <f>B16/$B$32*$C$32</f>
        <v>10.4</v>
      </c>
      <c r="E16"/>
    </row>
    <row r="17" spans="1:6" ht="15.6" customHeight="1" x14ac:dyDescent="0.25">
      <c r="A17" s="47" t="s">
        <v>5</v>
      </c>
      <c r="B17" s="1054">
        <f>COUNTIF($B$36:$B$658,"*14HIS.*")-COUNTIF($B$36:$B$658,"*14HIS.L*")</f>
        <v>12</v>
      </c>
      <c r="C17" s="53">
        <f>ROUND(B17/$B$31*100,2)</f>
        <v>8.2200000000000006</v>
      </c>
      <c r="D17" s="53"/>
      <c r="E17"/>
      <c r="F17" s="3"/>
    </row>
    <row r="18" spans="1:6" s="39" customFormat="1" ht="15.6" customHeight="1" x14ac:dyDescent="0.25">
      <c r="A18" s="49" t="s">
        <v>29</v>
      </c>
      <c r="B18" s="1055">
        <f>COUNTIF($B$36:$B$658,"*14HIS.L*")/2</f>
        <v>8</v>
      </c>
      <c r="C18" s="476"/>
      <c r="D18" s="476">
        <f>B18/$B$32*$C$32</f>
        <v>4.16</v>
      </c>
      <c r="E18"/>
    </row>
    <row r="19" spans="1:6" ht="15.6" customHeight="1" x14ac:dyDescent="0.25">
      <c r="A19" s="47" t="s">
        <v>20</v>
      </c>
      <c r="B19" s="856">
        <f>COUNTIF($B$36:$B$658,"*14FIZ.*")-COUNTIF($B$37:$B$658,"*14FIZ.L*")</f>
        <v>22</v>
      </c>
      <c r="C19" s="53">
        <f>ROUND(B19/$B$31*100,2)</f>
        <v>15.07</v>
      </c>
      <c r="D19" s="53"/>
      <c r="E19"/>
      <c r="F19" s="3"/>
    </row>
    <row r="20" spans="1:6" s="39" customFormat="1" ht="15.6" customHeight="1" x14ac:dyDescent="0.25">
      <c r="A20" s="49" t="s">
        <v>26</v>
      </c>
      <c r="B20" s="857">
        <f>COUNTIF($B$36:$B$658,"*14FIZ.L*")/2</f>
        <v>6</v>
      </c>
      <c r="C20" s="476"/>
      <c r="D20" s="476">
        <f>B20/$B$32*$C$32</f>
        <v>3.12</v>
      </c>
      <c r="E20"/>
    </row>
    <row r="21" spans="1:6" ht="15.6" customHeight="1" x14ac:dyDescent="0.25">
      <c r="A21" s="47" t="s">
        <v>0</v>
      </c>
      <c r="B21" s="1284">
        <f>COUNTIF($B$36:$B$658,"*14BYF.*")-COUNTIF($B$36:$B$658,"*14BYF.L*")</f>
        <v>11</v>
      </c>
      <c r="C21" s="53">
        <f>ROUND(B21/$B$31*100,2)</f>
        <v>7.53</v>
      </c>
      <c r="D21" s="53"/>
      <c r="E21"/>
      <c r="F21" s="3"/>
    </row>
    <row r="22" spans="1:6" s="39" customFormat="1" ht="15.6" customHeight="1" x14ac:dyDescent="0.25">
      <c r="A22" s="49" t="s">
        <v>27</v>
      </c>
      <c r="B22" s="1285">
        <f>COUNTIF($B$36:$B$658,"*14BYF.L*")/2</f>
        <v>2</v>
      </c>
      <c r="C22" s="476"/>
      <c r="D22" s="476">
        <f>B22/$B$32*$C$32</f>
        <v>1.04</v>
      </c>
      <c r="E22"/>
    </row>
    <row r="23" spans="1:6" s="39" customFormat="1" ht="15.6" customHeight="1" x14ac:dyDescent="0.25">
      <c r="A23" s="46" t="s">
        <v>1932</v>
      </c>
      <c r="B23" s="810">
        <f>COUNTIF($B$36:$B$658,"*14TKB.*")-COUNTIF($B$36:$B$658,"*14TKB.L*")</f>
        <v>3</v>
      </c>
      <c r="C23" s="1404">
        <f>ROUND(B23/$B$31*100,2)</f>
        <v>2.0499999999999998</v>
      </c>
      <c r="D23" s="1404"/>
      <c r="E23"/>
    </row>
    <row r="24" spans="1:6" s="39" customFormat="1" ht="15.6" customHeight="1" x14ac:dyDescent="0.25">
      <c r="A24" s="49" t="s">
        <v>1934</v>
      </c>
      <c r="B24" s="790">
        <f>COUNTIF($B$36:$B$658,"*14TKB.L*")/2</f>
        <v>10</v>
      </c>
      <c r="C24" s="476"/>
      <c r="D24" s="476">
        <f>B24/$B$32*$C$32</f>
        <v>5.2</v>
      </c>
      <c r="E24"/>
    </row>
    <row r="25" spans="1:6" ht="15.6" customHeight="1" x14ac:dyDescent="0.25">
      <c r="A25" s="46" t="s">
        <v>53</v>
      </c>
      <c r="B25" s="1227">
        <f>COUNTIF($B$36:$B$658,"*14BIS.*")-COUNTIF($B$36:$B$658,"*14BIS.L*")</f>
        <v>20</v>
      </c>
      <c r="C25" s="53">
        <f>ROUND(B25/$B$31*100,2)</f>
        <v>13.7</v>
      </c>
      <c r="D25" s="53"/>
      <c r="E25"/>
      <c r="F25" s="3"/>
    </row>
    <row r="26" spans="1:6" ht="15.6" customHeight="1" x14ac:dyDescent="0.25">
      <c r="A26" s="46" t="s">
        <v>1894</v>
      </c>
      <c r="B26" s="984">
        <f>COUNTIF($B$36:$B$658,"*14TGN.*")-COUNTIF($B$36:$B$658,"*14TGN.L*")</f>
        <v>13</v>
      </c>
      <c r="C26" s="53">
        <f t="shared" ref="C26:C28" si="0">ROUND(B26/$B$31*100,2)</f>
        <v>8.9</v>
      </c>
      <c r="D26" s="53"/>
      <c r="E26"/>
      <c r="F26" s="3"/>
    </row>
    <row r="27" spans="1:6" ht="15.6" customHeight="1" x14ac:dyDescent="0.25">
      <c r="A27" s="46" t="s">
        <v>9</v>
      </c>
      <c r="B27" s="984">
        <f>COUNTIF($B$36:$B$658,"*14TBK.*")</f>
        <v>18</v>
      </c>
      <c r="C27" s="53">
        <f t="shared" si="0"/>
        <v>12.33</v>
      </c>
      <c r="D27" s="53"/>
      <c r="E27"/>
      <c r="F27" s="3"/>
    </row>
    <row r="28" spans="1:6" ht="15.6" customHeight="1" x14ac:dyDescent="0.25">
      <c r="A28" s="46" t="s">
        <v>2451</v>
      </c>
      <c r="B28" s="1520">
        <f>COUNTIF($B$36:$B$658,"14TEBAD.*")-COUNTIF($B$36:$B$658,"14TEBAD.L*")</f>
        <v>3</v>
      </c>
      <c r="C28" s="53">
        <f t="shared" si="0"/>
        <v>2.0499999999999998</v>
      </c>
      <c r="D28" s="53"/>
      <c r="E28"/>
      <c r="F28" s="3"/>
    </row>
    <row r="29" spans="1:6" ht="15.6" customHeight="1" x14ac:dyDescent="0.25">
      <c r="A29" s="1110" t="s">
        <v>3179</v>
      </c>
      <c r="B29" s="1403">
        <f>COUNTIF($B$36:$B$658,"14TEBAD.L*")/2</f>
        <v>4</v>
      </c>
      <c r="C29" s="676"/>
      <c r="D29" s="476">
        <f>B29/$B$32*$C$32</f>
        <v>2.08</v>
      </c>
      <c r="E29"/>
      <c r="F29" s="3"/>
    </row>
    <row r="30" spans="1:6" ht="15.6" customHeight="1" x14ac:dyDescent="0.25">
      <c r="A30" s="686" t="s">
        <v>2</v>
      </c>
      <c r="B30" s="676">
        <f>SUM(B15:B29)</f>
        <v>196</v>
      </c>
      <c r="C30" s="676">
        <f>SUM(C14:C29)</f>
        <v>99.99</v>
      </c>
      <c r="D30" s="1522"/>
      <c r="E30"/>
      <c r="F30" s="3"/>
    </row>
    <row r="31" spans="1:6" ht="15.6" customHeight="1" x14ac:dyDescent="0.25">
      <c r="A31" s="1455" t="s">
        <v>3283</v>
      </c>
      <c r="B31" s="676">
        <f>SUM(B15,B17,B19,B21,B23,B25,B26,B27,B28)</f>
        <v>146</v>
      </c>
      <c r="C31" s="1456">
        <f>ROUND(B31/B30*100,0)</f>
        <v>74</v>
      </c>
      <c r="D31" s="53"/>
      <c r="E31"/>
      <c r="F31" s="3"/>
    </row>
    <row r="32" spans="1:6" ht="15.6" customHeight="1" x14ac:dyDescent="0.25">
      <c r="A32" s="686" t="s">
        <v>3284</v>
      </c>
      <c r="B32" s="1460">
        <f>SUM(B16,B18,B20,B22,B24,B29)</f>
        <v>50</v>
      </c>
      <c r="C32" s="1460">
        <f>ROUND(B32/B30*100,0)</f>
        <v>26</v>
      </c>
      <c r="D32" s="476">
        <f>SUM(D15:D29)</f>
        <v>26</v>
      </c>
      <c r="E32"/>
      <c r="F32" s="3"/>
    </row>
    <row r="33" spans="1:16" ht="15.6" customHeight="1" x14ac:dyDescent="0.25">
      <c r="A33" s="1679" t="s">
        <v>2619</v>
      </c>
      <c r="B33" s="1679"/>
      <c r="C33" s="1679"/>
      <c r="D33" s="1679"/>
      <c r="E33" s="1679"/>
      <c r="F33" s="1679"/>
    </row>
    <row r="34" spans="1:16" ht="15.6" customHeight="1" x14ac:dyDescent="0.25">
      <c r="A34" s="1680" t="s">
        <v>2225</v>
      </c>
      <c r="B34" s="1680"/>
      <c r="C34" s="1680"/>
      <c r="D34" s="1680"/>
      <c r="E34" s="1680"/>
      <c r="F34" s="1680"/>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3420</v>
      </c>
      <c r="B37" s="15"/>
      <c r="C37" s="15"/>
      <c r="D37" s="15"/>
      <c r="E37" s="15"/>
      <c r="F37" s="15"/>
    </row>
    <row r="38" spans="1:16" ht="15.6" customHeight="1" x14ac:dyDescent="0.25">
      <c r="A38" s="72" t="s">
        <v>34</v>
      </c>
      <c r="B38" s="1684" t="s">
        <v>3282</v>
      </c>
      <c r="C38" s="72"/>
      <c r="D38" s="72"/>
      <c r="E38" s="72"/>
      <c r="F38" s="72"/>
    </row>
    <row r="39" spans="1:16" ht="15.6" customHeight="1" x14ac:dyDescent="0.25">
      <c r="A39" s="72" t="s">
        <v>35</v>
      </c>
      <c r="B39" s="1685"/>
      <c r="C39" s="72"/>
      <c r="D39" s="72"/>
      <c r="E39" s="72"/>
      <c r="F39" s="72"/>
    </row>
    <row r="40" spans="1:16" ht="15.6" customHeight="1" x14ac:dyDescent="0.25">
      <c r="A40" s="72" t="s">
        <v>36</v>
      </c>
      <c r="B40" s="1685"/>
      <c r="C40" s="72"/>
      <c r="D40" s="72"/>
      <c r="E40" s="72"/>
      <c r="F40" s="72"/>
      <c r="G40" s="516"/>
      <c r="H40" s="516"/>
      <c r="I40" s="516"/>
      <c r="J40" s="516"/>
      <c r="K40" s="516"/>
      <c r="L40" s="516"/>
      <c r="M40" s="516"/>
      <c r="N40" s="516"/>
      <c r="O40" s="516"/>
    </row>
    <row r="41" spans="1:16" ht="15.6" customHeight="1" x14ac:dyDescent="0.25">
      <c r="A41" s="72" t="s">
        <v>37</v>
      </c>
      <c r="B41" s="1686"/>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72"/>
      <c r="C43" s="72" t="s">
        <v>1991</v>
      </c>
      <c r="D43" s="72"/>
      <c r="E43" s="72"/>
      <c r="F43" s="72"/>
    </row>
    <row r="44" spans="1:16" ht="15.6" customHeight="1" x14ac:dyDescent="0.25">
      <c r="A44" s="5" t="s">
        <v>38</v>
      </c>
      <c r="B44" s="72"/>
      <c r="C44" s="72" t="s">
        <v>1991</v>
      </c>
      <c r="D44" s="72"/>
      <c r="E44" s="72"/>
      <c r="F44" s="72"/>
    </row>
    <row r="45" spans="1:16" ht="15.6" customHeight="1" x14ac:dyDescent="0.25">
      <c r="A45" s="72" t="s">
        <v>40</v>
      </c>
      <c r="B45" s="1534" t="s">
        <v>2163</v>
      </c>
      <c r="C45" s="1535" t="s">
        <v>1990</v>
      </c>
      <c r="D45" s="72"/>
      <c r="E45" s="72"/>
      <c r="F45" s="72"/>
    </row>
    <row r="46" spans="1:16" ht="15.6" customHeight="1" x14ac:dyDescent="0.25">
      <c r="A46" s="72" t="s">
        <v>41</v>
      </c>
      <c r="B46" s="1534" t="s">
        <v>2163</v>
      </c>
      <c r="C46" s="1535"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G48" s="516"/>
      <c r="H48" s="516"/>
      <c r="I48" s="516"/>
      <c r="J48" s="516"/>
      <c r="K48" s="516"/>
      <c r="L48" s="516"/>
      <c r="M48" s="516"/>
      <c r="N48" s="516"/>
      <c r="O48" s="516"/>
    </row>
    <row r="49" spans="1:15" ht="15.6" customHeight="1" x14ac:dyDescent="0.25">
      <c r="A49" s="5" t="s">
        <v>35</v>
      </c>
      <c r="B49" s="918" t="s">
        <v>2053</v>
      </c>
      <c r="C49" s="977" t="s">
        <v>9</v>
      </c>
      <c r="D49" s="935" t="s">
        <v>870</v>
      </c>
      <c r="E49" s="978" t="s">
        <v>742</v>
      </c>
      <c r="F49" s="978" t="s">
        <v>2914</v>
      </c>
      <c r="G49" s="516"/>
      <c r="H49" s="516"/>
      <c r="I49" s="516"/>
      <c r="J49" s="516"/>
      <c r="K49" s="516"/>
      <c r="L49" s="516"/>
      <c r="M49" s="516"/>
      <c r="N49" s="516"/>
      <c r="O49" s="516"/>
    </row>
    <row r="50" spans="1:15" ht="15.6" customHeight="1" x14ac:dyDescent="0.25">
      <c r="A50" s="5" t="s">
        <v>36</v>
      </c>
      <c r="B50" s="988" t="s">
        <v>3348</v>
      </c>
      <c r="C50" s="992" t="s">
        <v>5</v>
      </c>
      <c r="D50" s="988" t="s">
        <v>2384</v>
      </c>
      <c r="E50" s="994" t="s">
        <v>1170</v>
      </c>
      <c r="F50" s="992" t="s">
        <v>2385</v>
      </c>
      <c r="G50"/>
    </row>
    <row r="51" spans="1:15" ht="15.6" customHeight="1" x14ac:dyDescent="0.25">
      <c r="A51" s="5" t="s">
        <v>37</v>
      </c>
      <c r="B51" s="988" t="s">
        <v>3349</v>
      </c>
      <c r="C51" s="992" t="s">
        <v>5</v>
      </c>
      <c r="D51" s="1417" t="s">
        <v>2979</v>
      </c>
      <c r="E51" s="994" t="s">
        <v>1170</v>
      </c>
      <c r="F51" s="992" t="s">
        <v>1274</v>
      </c>
      <c r="G51"/>
    </row>
    <row r="52" spans="1:15" ht="15.6" customHeight="1" x14ac:dyDescent="0.25">
      <c r="A52" s="435" t="s">
        <v>57</v>
      </c>
      <c r="B52" s="435"/>
      <c r="C52" s="435"/>
      <c r="D52" s="435"/>
      <c r="E52" s="435"/>
      <c r="F52" s="435"/>
      <c r="G52"/>
    </row>
    <row r="53" spans="1:15" ht="15.6" customHeight="1" x14ac:dyDescent="0.25">
      <c r="A53" s="5" t="s">
        <v>39</v>
      </c>
      <c r="B53" s="1205" t="s">
        <v>2040</v>
      </c>
      <c r="C53" s="1204" t="s">
        <v>53</v>
      </c>
      <c r="D53" s="1204" t="s">
        <v>3117</v>
      </c>
      <c r="E53" s="1205" t="s">
        <v>74</v>
      </c>
      <c r="F53" s="1204" t="s">
        <v>2387</v>
      </c>
    </row>
    <row r="54" spans="1:15" ht="15.6" customHeight="1" x14ac:dyDescent="0.25">
      <c r="A54" s="5" t="s">
        <v>38</v>
      </c>
      <c r="B54" s="1205" t="s">
        <v>2041</v>
      </c>
      <c r="C54" s="1204" t="s">
        <v>53</v>
      </c>
      <c r="D54" s="1204" t="s">
        <v>3117</v>
      </c>
      <c r="E54" s="1205" t="s">
        <v>74</v>
      </c>
      <c r="F54" s="16" t="s">
        <v>2387</v>
      </c>
    </row>
    <row r="55" spans="1:15" ht="15.6" customHeight="1" x14ac:dyDescent="0.25">
      <c r="A55" s="72" t="s">
        <v>40</v>
      </c>
      <c r="B55" s="1535" t="s">
        <v>2165</v>
      </c>
      <c r="C55" s="1536" t="s">
        <v>1988</v>
      </c>
      <c r="D55" s="72"/>
      <c r="E55" s="72"/>
      <c r="F55" s="72"/>
    </row>
    <row r="56" spans="1:15" ht="15.6" customHeight="1" x14ac:dyDescent="0.25">
      <c r="A56" s="72" t="s">
        <v>41</v>
      </c>
      <c r="B56" s="1535" t="s">
        <v>2165</v>
      </c>
      <c r="C56" s="1536"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t="s">
        <v>1991</v>
      </c>
      <c r="D58" s="5"/>
      <c r="E58" s="5"/>
      <c r="F58" s="5"/>
    </row>
    <row r="59" spans="1:15" ht="15.6" customHeight="1" x14ac:dyDescent="0.25">
      <c r="A59" s="5" t="s">
        <v>35</v>
      </c>
      <c r="B59" s="1517"/>
      <c r="C59" s="1517" t="s">
        <v>1991</v>
      </c>
      <c r="D59" s="1517"/>
      <c r="E59" s="1517"/>
      <c r="F59" s="1517"/>
    </row>
    <row r="60" spans="1:15" ht="15.6" customHeight="1" x14ac:dyDescent="0.25">
      <c r="A60" s="5" t="s">
        <v>36</v>
      </c>
      <c r="B60" s="5"/>
      <c r="C60" s="5" t="s">
        <v>1991</v>
      </c>
      <c r="D60" s="5"/>
      <c r="E60" s="5"/>
      <c r="F60" s="5"/>
    </row>
    <row r="61" spans="1:15" ht="15.6" customHeight="1" x14ac:dyDescent="0.25">
      <c r="A61" s="5" t="s">
        <v>37</v>
      </c>
      <c r="B61" s="5"/>
      <c r="C61" s="5" t="s">
        <v>1991</v>
      </c>
      <c r="D61" s="5"/>
      <c r="E61" s="5"/>
    </row>
    <row r="62" spans="1:15" ht="15.6" customHeight="1" x14ac:dyDescent="0.25">
      <c r="A62" s="435" t="s">
        <v>57</v>
      </c>
      <c r="B62" s="435"/>
      <c r="C62" s="435"/>
      <c r="D62" s="435"/>
      <c r="E62" s="435"/>
      <c r="F62" s="435"/>
    </row>
    <row r="63" spans="1:15" ht="15.6" customHeight="1" x14ac:dyDescent="0.25">
      <c r="A63" s="5" t="s">
        <v>39</v>
      </c>
      <c r="B63" s="5"/>
      <c r="C63" s="5" t="s">
        <v>1991</v>
      </c>
      <c r="D63" s="5"/>
      <c r="E63" s="5"/>
      <c r="F63" s="5"/>
      <c r="G63" s="516"/>
      <c r="H63" s="516"/>
      <c r="I63" s="516"/>
      <c r="J63" s="516"/>
      <c r="K63" s="516"/>
    </row>
    <row r="64" spans="1:15" ht="15.6" customHeight="1" x14ac:dyDescent="0.25">
      <c r="A64" s="5" t="s">
        <v>38</v>
      </c>
      <c r="B64" s="1517"/>
      <c r="C64" s="1517" t="s">
        <v>1991</v>
      </c>
      <c r="D64" s="1517"/>
      <c r="E64" s="1517"/>
      <c r="F64" s="1517"/>
      <c r="G64" s="516"/>
      <c r="H64" s="516"/>
      <c r="I64" s="516"/>
      <c r="J64" s="516"/>
      <c r="K64" s="516"/>
    </row>
    <row r="65" spans="1:8" ht="15.6" customHeight="1" x14ac:dyDescent="0.25">
      <c r="A65" s="72" t="s">
        <v>40</v>
      </c>
      <c r="B65" s="72"/>
      <c r="C65" s="72" t="s">
        <v>1991</v>
      </c>
      <c r="D65" s="72"/>
      <c r="E65" s="72"/>
      <c r="F65" s="72"/>
    </row>
    <row r="66" spans="1:8" ht="15.6" customHeight="1" x14ac:dyDescent="0.25">
      <c r="A66" s="72" t="s">
        <v>41</v>
      </c>
      <c r="B66" s="1518"/>
      <c r="C66" s="1518" t="s">
        <v>1991</v>
      </c>
      <c r="D66" s="1518"/>
      <c r="E66" s="1518"/>
      <c r="F66" s="1518"/>
    </row>
    <row r="67" spans="1:8" s="8" customFormat="1" ht="15.6" customHeight="1" x14ac:dyDescent="0.25">
      <c r="A67" s="645" t="s">
        <v>2623</v>
      </c>
      <c r="B67" s="645"/>
      <c r="C67" s="645"/>
      <c r="D67" s="645"/>
      <c r="E67" s="645"/>
      <c r="F67" s="645"/>
    </row>
    <row r="68" spans="1:8" x14ac:dyDescent="0.25">
      <c r="A68" s="70" t="s">
        <v>34</v>
      </c>
      <c r="B68" s="5"/>
      <c r="C68" s="32" t="s">
        <v>1991</v>
      </c>
      <c r="D68" s="5"/>
      <c r="E68" s="5"/>
      <c r="F68" s="5"/>
    </row>
    <row r="69" spans="1:8" x14ac:dyDescent="0.25">
      <c r="A69" s="70" t="s">
        <v>35</v>
      </c>
      <c r="B69" s="1517"/>
      <c r="C69" s="32" t="s">
        <v>1991</v>
      </c>
      <c r="D69" s="1517"/>
      <c r="E69" s="1517"/>
      <c r="F69" s="1517"/>
    </row>
    <row r="70" spans="1:8" x14ac:dyDescent="0.25">
      <c r="A70" s="70" t="s">
        <v>36</v>
      </c>
      <c r="B70" s="5"/>
      <c r="C70" s="32" t="s">
        <v>1991</v>
      </c>
      <c r="D70" s="5"/>
      <c r="E70" s="5"/>
      <c r="F70" s="5"/>
    </row>
    <row r="71" spans="1:8" x14ac:dyDescent="0.25">
      <c r="A71" s="70" t="s">
        <v>37</v>
      </c>
      <c r="B71" s="5"/>
      <c r="C71" s="32" t="s">
        <v>1991</v>
      </c>
      <c r="D71" s="5"/>
      <c r="E71" s="5"/>
      <c r="F71" s="5"/>
    </row>
    <row r="72" spans="1:8" ht="15.6" customHeight="1" x14ac:dyDescent="0.25">
      <c r="A72" s="435" t="s">
        <v>57</v>
      </c>
      <c r="B72" s="435"/>
      <c r="C72" s="435"/>
      <c r="D72" s="435"/>
      <c r="E72" s="435"/>
      <c r="F72" s="435"/>
    </row>
    <row r="73" spans="1:8" ht="15.6" customHeight="1" x14ac:dyDescent="0.25">
      <c r="A73" s="5" t="s">
        <v>39</v>
      </c>
      <c r="B73" s="1696" t="s">
        <v>3424</v>
      </c>
      <c r="C73" s="5"/>
      <c r="D73" s="5"/>
      <c r="E73" s="5"/>
      <c r="F73" s="5"/>
    </row>
    <row r="74" spans="1:8" ht="15.6" customHeight="1" x14ac:dyDescent="0.25">
      <c r="A74" s="5" t="s">
        <v>38</v>
      </c>
      <c r="B74" s="1697"/>
      <c r="C74" s="1517"/>
      <c r="D74" s="1517"/>
      <c r="E74" s="1517"/>
      <c r="F74" s="1517"/>
    </row>
    <row r="75" spans="1:8" ht="15.6" customHeight="1" x14ac:dyDescent="0.25">
      <c r="A75" s="72" t="s">
        <v>40</v>
      </c>
      <c r="B75" s="1697"/>
      <c r="C75" s="5"/>
      <c r="D75" s="5"/>
      <c r="E75" s="5"/>
      <c r="F75" s="5"/>
    </row>
    <row r="76" spans="1:8" ht="15.6" customHeight="1" x14ac:dyDescent="0.25">
      <c r="A76" s="72" t="s">
        <v>41</v>
      </c>
      <c r="B76" s="1698"/>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684" t="s">
        <v>3425</v>
      </c>
      <c r="C78" s="5"/>
      <c r="D78" s="5"/>
      <c r="E78" s="5"/>
      <c r="F78" s="5"/>
      <c r="G78" s="516"/>
      <c r="H78" s="516"/>
    </row>
    <row r="79" spans="1:8" ht="15.6" customHeight="1" x14ac:dyDescent="0.25">
      <c r="A79" s="5" t="s">
        <v>35</v>
      </c>
      <c r="B79" s="1685"/>
      <c r="C79" s="1517"/>
      <c r="D79" s="1517"/>
      <c r="E79" s="1517"/>
      <c r="F79" s="1517"/>
      <c r="G79" s="516"/>
      <c r="H79" s="516"/>
    </row>
    <row r="80" spans="1:8" ht="15.6" customHeight="1" x14ac:dyDescent="0.25">
      <c r="A80" s="5" t="s">
        <v>36</v>
      </c>
      <c r="B80" s="1685"/>
      <c r="C80" s="5"/>
      <c r="D80" s="5"/>
      <c r="E80" s="5"/>
      <c r="F80" s="5"/>
      <c r="G80" s="516"/>
    </row>
    <row r="81" spans="1:6" ht="15.6" customHeight="1" x14ac:dyDescent="0.25">
      <c r="A81" s="5" t="s">
        <v>37</v>
      </c>
      <c r="B81" s="1685"/>
      <c r="C81" s="5"/>
      <c r="D81" s="5"/>
      <c r="E81" s="5"/>
      <c r="F81" s="5"/>
    </row>
    <row r="82" spans="1:6" ht="15.6" customHeight="1" x14ac:dyDescent="0.25">
      <c r="A82" s="435" t="s">
        <v>57</v>
      </c>
      <c r="B82" s="1685"/>
      <c r="C82" s="435"/>
      <c r="D82" s="435"/>
      <c r="E82" s="435"/>
      <c r="F82" s="435"/>
    </row>
    <row r="83" spans="1:6" ht="15.6" customHeight="1" x14ac:dyDescent="0.25">
      <c r="A83" s="5" t="s">
        <v>39</v>
      </c>
      <c r="B83" s="1685"/>
      <c r="C83" s="5"/>
      <c r="D83" s="5"/>
      <c r="E83" s="5"/>
      <c r="F83" s="5"/>
    </row>
    <row r="84" spans="1:6" ht="15.6" customHeight="1" x14ac:dyDescent="0.25">
      <c r="A84" s="5" t="s">
        <v>38</v>
      </c>
      <c r="B84" s="1685"/>
      <c r="C84" s="1517"/>
      <c r="D84" s="1517"/>
      <c r="E84" s="1517"/>
      <c r="F84" s="1517"/>
    </row>
    <row r="85" spans="1:6" ht="15.6" customHeight="1" x14ac:dyDescent="0.25">
      <c r="A85" s="5" t="s">
        <v>40</v>
      </c>
      <c r="B85" s="1685"/>
      <c r="C85" s="5"/>
      <c r="D85" s="5"/>
      <c r="E85" s="5"/>
      <c r="F85" s="5"/>
    </row>
    <row r="86" spans="1:6" ht="15.6" customHeight="1" x14ac:dyDescent="0.25">
      <c r="A86" s="5" t="s">
        <v>41</v>
      </c>
      <c r="B86" s="1686"/>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3275</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2156</v>
      </c>
      <c r="C92" s="977" t="s">
        <v>9</v>
      </c>
      <c r="D92" s="935" t="s">
        <v>873</v>
      </c>
      <c r="E92" s="978" t="s">
        <v>742</v>
      </c>
      <c r="F92" s="922" t="s">
        <v>2402</v>
      </c>
    </row>
    <row r="93" spans="1:6" ht="15.6" customHeight="1" x14ac:dyDescent="0.25">
      <c r="A93" s="27" t="s">
        <v>37</v>
      </c>
      <c r="B93" s="922" t="s">
        <v>2042</v>
      </c>
      <c r="C93" s="922" t="s">
        <v>9</v>
      </c>
      <c r="D93" s="922" t="s">
        <v>873</v>
      </c>
      <c r="E93" s="919" t="s">
        <v>742</v>
      </c>
      <c r="F93" s="1011" t="s">
        <v>2402</v>
      </c>
    </row>
    <row r="94" spans="1:6" ht="15.6" customHeight="1" x14ac:dyDescent="0.25">
      <c r="A94" s="435" t="s">
        <v>57</v>
      </c>
      <c r="B94" s="435"/>
      <c r="C94" s="435"/>
      <c r="D94" s="435"/>
      <c r="E94" s="435"/>
      <c r="F94" s="435"/>
    </row>
    <row r="95" spans="1:6" ht="15.6" customHeight="1" x14ac:dyDescent="0.25">
      <c r="A95" s="27" t="s">
        <v>39</v>
      </c>
      <c r="C95" s="32" t="s">
        <v>1991</v>
      </c>
    </row>
    <row r="96" spans="1:6" ht="15.6" customHeight="1" x14ac:dyDescent="0.25">
      <c r="A96" s="27" t="s">
        <v>38</v>
      </c>
      <c r="C96" s="32" t="s">
        <v>1991</v>
      </c>
    </row>
    <row r="97" spans="1:8" ht="15.6" customHeight="1" x14ac:dyDescent="0.25">
      <c r="A97" s="25" t="s">
        <v>40</v>
      </c>
      <c r="B97" s="1534" t="s">
        <v>2163</v>
      </c>
      <c r="C97" s="1535" t="s">
        <v>1990</v>
      </c>
      <c r="D97" s="75"/>
      <c r="E97" s="75"/>
      <c r="F97" s="75"/>
    </row>
    <row r="98" spans="1:8" ht="15.6" customHeight="1" x14ac:dyDescent="0.25">
      <c r="A98" s="25" t="s">
        <v>41</v>
      </c>
      <c r="B98" s="1534" t="s">
        <v>2163</v>
      </c>
      <c r="C98" s="1535" t="s">
        <v>1990</v>
      </c>
      <c r="D98" s="75"/>
      <c r="E98" s="75"/>
      <c r="F98" s="75"/>
    </row>
    <row r="99" spans="1:8" s="8" customFormat="1" ht="15.6" customHeight="1" x14ac:dyDescent="0.25">
      <c r="A99" s="645" t="s">
        <v>3421</v>
      </c>
      <c r="B99" s="572"/>
      <c r="C99" s="58"/>
      <c r="D99" s="14"/>
      <c r="E99" s="14"/>
      <c r="F99" s="14"/>
    </row>
    <row r="100" spans="1:8" ht="15.6" customHeight="1" x14ac:dyDescent="0.25">
      <c r="A100" s="27" t="s">
        <v>34</v>
      </c>
      <c r="C100" s="32" t="s">
        <v>1991</v>
      </c>
    </row>
    <row r="101" spans="1:8" ht="15.6" customHeight="1" x14ac:dyDescent="0.25">
      <c r="A101" s="27" t="s">
        <v>35</v>
      </c>
      <c r="C101" s="32" t="s">
        <v>1991</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5" t="s">
        <v>2165</v>
      </c>
      <c r="C107" s="1536" t="s">
        <v>1988</v>
      </c>
      <c r="D107" s="25"/>
      <c r="E107" s="25"/>
      <c r="F107" s="25"/>
      <c r="G107" s="516"/>
      <c r="H107" s="516"/>
    </row>
    <row r="108" spans="1:8" ht="15.6" customHeight="1" x14ac:dyDescent="0.25">
      <c r="A108" s="25" t="s">
        <v>41</v>
      </c>
      <c r="B108" s="1535" t="s">
        <v>2165</v>
      </c>
      <c r="C108" s="1536"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3404</v>
      </c>
      <c r="C110" s="929" t="s">
        <v>9</v>
      </c>
      <c r="D110" s="929" t="s">
        <v>880</v>
      </c>
      <c r="E110" s="929" t="s">
        <v>742</v>
      </c>
      <c r="F110" s="929" t="s">
        <v>2915</v>
      </c>
    </row>
    <row r="111" spans="1:8" ht="15.6" customHeight="1" x14ac:dyDescent="0.25">
      <c r="A111" s="27" t="s">
        <v>35</v>
      </c>
      <c r="B111" s="930" t="s">
        <v>3405</v>
      </c>
      <c r="C111" s="929" t="s">
        <v>9</v>
      </c>
      <c r="D111" s="932" t="s">
        <v>880</v>
      </c>
      <c r="E111" s="932" t="s">
        <v>742</v>
      </c>
      <c r="F111" s="932" t="s">
        <v>2915</v>
      </c>
    </row>
    <row r="112" spans="1:8" ht="15.6" customHeight="1" x14ac:dyDescent="0.25">
      <c r="A112" s="27" t="s">
        <v>36</v>
      </c>
      <c r="B112" s="791" t="s">
        <v>2051</v>
      </c>
      <c r="C112" s="791" t="s">
        <v>427</v>
      </c>
      <c r="D112" s="791" t="s">
        <v>2775</v>
      </c>
      <c r="E112" s="1529" t="s">
        <v>431</v>
      </c>
      <c r="F112" s="798" t="s">
        <v>523</v>
      </c>
    </row>
    <row r="113" spans="1:8" ht="15.6" customHeight="1" x14ac:dyDescent="0.25">
      <c r="A113" s="27" t="s">
        <v>37</v>
      </c>
      <c r="C113" s="32" t="s">
        <v>1991</v>
      </c>
    </row>
    <row r="114" spans="1:8" ht="15.6" customHeight="1" x14ac:dyDescent="0.25">
      <c r="A114" s="435" t="s">
        <v>57</v>
      </c>
      <c r="B114" s="436"/>
      <c r="C114" s="436"/>
      <c r="D114" s="551"/>
      <c r="E114" s="552"/>
      <c r="F114" s="436"/>
    </row>
    <row r="115" spans="1:8" ht="15.6" customHeight="1" x14ac:dyDescent="0.25">
      <c r="A115" s="27" t="s">
        <v>39</v>
      </c>
      <c r="B115" s="765" t="s">
        <v>3209</v>
      </c>
      <c r="C115" s="800" t="s">
        <v>2772</v>
      </c>
      <c r="D115" s="1420" t="s">
        <v>3211</v>
      </c>
      <c r="E115" s="800" t="s">
        <v>2774</v>
      </c>
      <c r="F115" s="800" t="s">
        <v>525</v>
      </c>
    </row>
    <row r="116" spans="1:8" ht="15.6" customHeight="1" x14ac:dyDescent="0.25">
      <c r="A116" s="27" t="s">
        <v>38</v>
      </c>
      <c r="B116" s="801" t="s">
        <v>3210</v>
      </c>
      <c r="C116" s="802" t="s">
        <v>2772</v>
      </c>
      <c r="D116" s="1420" t="s">
        <v>3211</v>
      </c>
      <c r="E116" s="800" t="s">
        <v>2774</v>
      </c>
      <c r="F116" s="800" t="s">
        <v>525</v>
      </c>
    </row>
    <row r="117" spans="1:8" ht="15.6" customHeight="1" x14ac:dyDescent="0.25">
      <c r="A117" s="25" t="s">
        <v>40</v>
      </c>
      <c r="B117" s="765" t="s">
        <v>3209</v>
      </c>
      <c r="C117" s="804" t="s">
        <v>2773</v>
      </c>
      <c r="D117" s="1420" t="s">
        <v>3211</v>
      </c>
      <c r="E117" s="800" t="s">
        <v>2774</v>
      </c>
      <c r="F117" s="800" t="s">
        <v>525</v>
      </c>
      <c r="G117" s="516"/>
      <c r="H117" s="516"/>
    </row>
    <row r="118" spans="1:8" ht="15.6" customHeight="1" x14ac:dyDescent="0.25">
      <c r="A118" s="25" t="s">
        <v>41</v>
      </c>
      <c r="B118" s="801" t="s">
        <v>3210</v>
      </c>
      <c r="C118" s="804" t="s">
        <v>2773</v>
      </c>
      <c r="D118" s="1420" t="s">
        <v>3211</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3382</v>
      </c>
      <c r="C125" s="768" t="s">
        <v>3206</v>
      </c>
      <c r="D125" s="1005" t="s">
        <v>3212</v>
      </c>
      <c r="E125" s="727" t="s">
        <v>1340</v>
      </c>
      <c r="F125" s="744" t="s">
        <v>3213</v>
      </c>
    </row>
    <row r="126" spans="1:8" ht="15.6" customHeight="1" x14ac:dyDescent="0.25">
      <c r="A126" s="27" t="s">
        <v>38</v>
      </c>
      <c r="B126" s="718" t="s">
        <v>3383</v>
      </c>
      <c r="C126" s="768" t="s">
        <v>3206</v>
      </c>
      <c r="D126" s="1005" t="s">
        <v>3214</v>
      </c>
      <c r="E126" s="727" t="s">
        <v>1340</v>
      </c>
      <c r="F126" s="744" t="s">
        <v>3215</v>
      </c>
    </row>
    <row r="127" spans="1:8" ht="15.6" customHeight="1" x14ac:dyDescent="0.25">
      <c r="A127" s="25" t="s">
        <v>40</v>
      </c>
      <c r="B127" s="718" t="s">
        <v>3382</v>
      </c>
      <c r="C127" s="727" t="s">
        <v>3207</v>
      </c>
      <c r="D127" s="1005" t="s">
        <v>3212</v>
      </c>
      <c r="E127" s="727" t="s">
        <v>1340</v>
      </c>
      <c r="F127" s="744" t="s">
        <v>3213</v>
      </c>
    </row>
    <row r="128" spans="1:8" ht="15.6" customHeight="1" x14ac:dyDescent="0.25">
      <c r="A128" s="25" t="s">
        <v>41</v>
      </c>
      <c r="B128" s="718" t="s">
        <v>3383</v>
      </c>
      <c r="C128" s="727" t="s">
        <v>3207</v>
      </c>
      <c r="D128" s="1005" t="s">
        <v>3214</v>
      </c>
      <c r="E128" s="727" t="s">
        <v>1340</v>
      </c>
      <c r="F128" s="744" t="s">
        <v>3215</v>
      </c>
    </row>
    <row r="129" spans="1:6" s="8" customFormat="1" ht="15.6" customHeight="1" x14ac:dyDescent="0.25">
      <c r="A129" s="645" t="s">
        <v>2629</v>
      </c>
      <c r="B129" s="572"/>
      <c r="C129" s="14"/>
      <c r="D129" s="14"/>
      <c r="E129" s="14"/>
      <c r="F129" s="14"/>
    </row>
    <row r="130" spans="1:6" ht="15.6" customHeight="1" x14ac:dyDescent="0.25">
      <c r="A130" s="27" t="s">
        <v>34</v>
      </c>
      <c r="B130" s="1027" t="s">
        <v>3350</v>
      </c>
      <c r="C130" s="1050" t="s">
        <v>5</v>
      </c>
      <c r="D130" s="1058" t="s">
        <v>1275</v>
      </c>
      <c r="E130" s="1050" t="s">
        <v>1170</v>
      </c>
      <c r="F130" s="1050" t="s">
        <v>1276</v>
      </c>
    </row>
    <row r="131" spans="1:6" ht="15.6" customHeight="1" x14ac:dyDescent="0.25">
      <c r="A131" s="27" t="s">
        <v>35</v>
      </c>
      <c r="B131" s="1101" t="s">
        <v>3369</v>
      </c>
      <c r="C131" s="1102" t="s">
        <v>2451</v>
      </c>
      <c r="D131" s="1103" t="s">
        <v>3026</v>
      </c>
      <c r="E131" s="1102" t="s">
        <v>2452</v>
      </c>
      <c r="F131" s="1102" t="s">
        <v>3031</v>
      </c>
    </row>
    <row r="132" spans="1:6" ht="15.6" customHeight="1" x14ac:dyDescent="0.25">
      <c r="A132" s="27" t="s">
        <v>36</v>
      </c>
      <c r="B132" s="1095" t="s">
        <v>3370</v>
      </c>
      <c r="C132" s="1102" t="s">
        <v>2451</v>
      </c>
      <c r="D132" s="1105" t="s">
        <v>3200</v>
      </c>
      <c r="E132" s="1104" t="s">
        <v>2452</v>
      </c>
      <c r="F132" s="1106" t="s">
        <v>3031</v>
      </c>
    </row>
    <row r="133" spans="1:6" ht="15.6" customHeight="1" x14ac:dyDescent="0.25">
      <c r="A133" s="27" t="s">
        <v>37</v>
      </c>
      <c r="B133" s="1107" t="s">
        <v>3371</v>
      </c>
      <c r="C133" s="1102" t="s">
        <v>2451</v>
      </c>
      <c r="D133" s="1108" t="s">
        <v>3030</v>
      </c>
      <c r="E133" s="1109" t="s">
        <v>2452</v>
      </c>
      <c r="F133" s="1108" t="s">
        <v>3031</v>
      </c>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4" t="s">
        <v>2164</v>
      </c>
      <c r="C137" s="1534" t="s">
        <v>1986</v>
      </c>
      <c r="D137" s="27"/>
      <c r="E137" s="27"/>
      <c r="F137" s="27"/>
    </row>
    <row r="138" spans="1:6" ht="15.6" customHeight="1" x14ac:dyDescent="0.25">
      <c r="A138" s="27" t="s">
        <v>41</v>
      </c>
      <c r="B138" s="1534" t="s">
        <v>2164</v>
      </c>
      <c r="C138" s="1534"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3358</v>
      </c>
      <c r="C147" s="1297" t="s">
        <v>0</v>
      </c>
      <c r="D147" s="1297" t="s">
        <v>1738</v>
      </c>
      <c r="E147" s="1297" t="s">
        <v>3139</v>
      </c>
      <c r="F147" s="1297" t="s">
        <v>1739</v>
      </c>
      <c r="G147" s="516"/>
    </row>
    <row r="148" spans="1:7" ht="15.6" customHeight="1" x14ac:dyDescent="0.25">
      <c r="A148" s="5" t="s">
        <v>38</v>
      </c>
      <c r="B148" s="1298" t="s">
        <v>3359</v>
      </c>
      <c r="C148" s="1299" t="s">
        <v>0</v>
      </c>
      <c r="D148" s="1300" t="s">
        <v>1738</v>
      </c>
      <c r="E148" s="1299" t="s">
        <v>3139</v>
      </c>
      <c r="F148" s="1299" t="s">
        <v>1739</v>
      </c>
      <c r="G148" s="516"/>
    </row>
    <row r="149" spans="1:7" ht="15.6" customHeight="1" x14ac:dyDescent="0.25">
      <c r="A149" s="72" t="s">
        <v>40</v>
      </c>
      <c r="B149" s="1534" t="s">
        <v>2163</v>
      </c>
      <c r="C149" s="1535" t="s">
        <v>1990</v>
      </c>
      <c r="D149" s="61"/>
      <c r="E149" s="61"/>
      <c r="F149" s="61"/>
    </row>
    <row r="150" spans="1:7" ht="15.6" customHeight="1" x14ac:dyDescent="0.25">
      <c r="A150" s="72" t="s">
        <v>41</v>
      </c>
      <c r="B150" s="1534" t="s">
        <v>2163</v>
      </c>
      <c r="C150" s="1535"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c r="B152" s="935" t="s">
        <v>3406</v>
      </c>
      <c r="C152" s="923" t="s">
        <v>9</v>
      </c>
      <c r="D152" s="935" t="s">
        <v>887</v>
      </c>
      <c r="E152" s="978" t="s">
        <v>2897</v>
      </c>
      <c r="F152" s="923" t="s">
        <v>888</v>
      </c>
    </row>
    <row r="153" spans="1:7" ht="15.6" customHeight="1" x14ac:dyDescent="0.25">
      <c r="A153" s="5" t="s">
        <v>35</v>
      </c>
      <c r="B153" s="935" t="s">
        <v>3407</v>
      </c>
      <c r="C153" s="923" t="s">
        <v>9</v>
      </c>
      <c r="D153" s="935" t="s">
        <v>887</v>
      </c>
      <c r="E153" s="978" t="s">
        <v>2897</v>
      </c>
      <c r="F153" s="923" t="s">
        <v>888</v>
      </c>
    </row>
    <row r="154" spans="1:7" ht="15.6" customHeight="1" x14ac:dyDescent="0.25">
      <c r="A154" s="5" t="s">
        <v>36</v>
      </c>
      <c r="B154" s="85" t="s">
        <v>1525</v>
      </c>
      <c r="C154" s="720" t="s">
        <v>1</v>
      </c>
      <c r="D154" s="1421" t="s">
        <v>3216</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5" t="s">
        <v>2165</v>
      </c>
      <c r="C159" s="1536" t="s">
        <v>1988</v>
      </c>
      <c r="D159" s="681"/>
      <c r="E159" s="682"/>
      <c r="F159" s="681"/>
    </row>
    <row r="160" spans="1:7" ht="15.6" customHeight="1" x14ac:dyDescent="0.25">
      <c r="A160" s="72" t="s">
        <v>41</v>
      </c>
      <c r="B160" s="1535" t="s">
        <v>2165</v>
      </c>
      <c r="C160" s="1536"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5" t="s">
        <v>2072</v>
      </c>
      <c r="C163" s="806" t="s">
        <v>2772</v>
      </c>
      <c r="D163" s="806" t="s">
        <v>529</v>
      </c>
      <c r="E163" s="806" t="s">
        <v>2774</v>
      </c>
      <c r="F163" s="806" t="s">
        <v>528</v>
      </c>
    </row>
    <row r="164" spans="1:6" ht="15.6" customHeight="1" x14ac:dyDescent="0.25">
      <c r="A164" s="5" t="s">
        <v>36</v>
      </c>
      <c r="B164" s="803" t="s">
        <v>2071</v>
      </c>
      <c r="C164" s="804" t="s">
        <v>2773</v>
      </c>
      <c r="D164" s="803" t="s">
        <v>527</v>
      </c>
      <c r="E164" s="803" t="s">
        <v>2774</v>
      </c>
      <c r="F164" s="803" t="s">
        <v>528</v>
      </c>
    </row>
    <row r="165" spans="1:6" ht="15.6" customHeight="1" x14ac:dyDescent="0.25">
      <c r="A165" s="5" t="s">
        <v>37</v>
      </c>
      <c r="B165" s="803" t="s">
        <v>2072</v>
      </c>
      <c r="C165" s="804" t="s">
        <v>2773</v>
      </c>
      <c r="D165" s="803" t="s">
        <v>529</v>
      </c>
      <c r="E165" s="803" t="s">
        <v>2774</v>
      </c>
      <c r="F165" s="803" t="s">
        <v>528</v>
      </c>
    </row>
    <row r="166" spans="1:6" ht="15.6" customHeight="1" x14ac:dyDescent="0.25">
      <c r="A166" s="435" t="s">
        <v>57</v>
      </c>
      <c r="B166" s="436"/>
      <c r="C166" s="436"/>
      <c r="D166" s="551"/>
      <c r="E166" s="552"/>
      <c r="F166" s="436"/>
    </row>
    <row r="167" spans="1:6" ht="15.6" customHeight="1" x14ac:dyDescent="0.25">
      <c r="A167" s="5" t="s">
        <v>39</v>
      </c>
      <c r="B167" s="1258" t="s">
        <v>3360</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3384</v>
      </c>
      <c r="C177" s="727" t="s">
        <v>3207</v>
      </c>
      <c r="D177" s="1005" t="s">
        <v>2755</v>
      </c>
      <c r="E177" s="727" t="s">
        <v>1340</v>
      </c>
      <c r="F177" s="744" t="s">
        <v>2756</v>
      </c>
    </row>
    <row r="178" spans="1:6" ht="15.6" customHeight="1" x14ac:dyDescent="0.25">
      <c r="A178" s="5" t="s">
        <v>38</v>
      </c>
      <c r="B178" s="718" t="s">
        <v>3385</v>
      </c>
      <c r="C178" s="769" t="s">
        <v>3207</v>
      </c>
      <c r="D178" s="1005" t="s">
        <v>2757</v>
      </c>
      <c r="E178" s="727" t="s">
        <v>1340</v>
      </c>
      <c r="F178" s="744" t="s">
        <v>2758</v>
      </c>
    </row>
    <row r="179" spans="1:6" ht="15.6" customHeight="1" x14ac:dyDescent="0.25">
      <c r="A179" s="72" t="s">
        <v>40</v>
      </c>
      <c r="B179" s="718" t="s">
        <v>3384</v>
      </c>
      <c r="C179" s="768" t="s">
        <v>3206</v>
      </c>
      <c r="D179" s="1005" t="s">
        <v>2755</v>
      </c>
      <c r="E179" s="727" t="s">
        <v>1340</v>
      </c>
      <c r="F179" s="744" t="s">
        <v>2756</v>
      </c>
    </row>
    <row r="180" spans="1:6" ht="15.6" customHeight="1" x14ac:dyDescent="0.25">
      <c r="A180" s="72" t="s">
        <v>41</v>
      </c>
      <c r="B180" s="718" t="s">
        <v>3385</v>
      </c>
      <c r="C180" s="770" t="s">
        <v>3206</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3361</v>
      </c>
      <c r="C187" s="1244" t="s">
        <v>0</v>
      </c>
      <c r="D187" s="1263" t="s">
        <v>1745</v>
      </c>
      <c r="E187" s="1271" t="s">
        <v>3139</v>
      </c>
      <c r="F187" s="1244" t="s">
        <v>1746</v>
      </c>
    </row>
    <row r="188" spans="1:6" ht="15.6" customHeight="1" x14ac:dyDescent="0.25">
      <c r="A188" s="5" t="s">
        <v>38</v>
      </c>
      <c r="B188" s="1263" t="s">
        <v>3362</v>
      </c>
      <c r="C188" s="1244" t="s">
        <v>0</v>
      </c>
      <c r="D188" s="1263" t="s">
        <v>1745</v>
      </c>
      <c r="E188" s="1271" t="s">
        <v>3139</v>
      </c>
      <c r="F188" s="1244" t="s">
        <v>1746</v>
      </c>
    </row>
    <row r="189" spans="1:6" ht="15.6" customHeight="1" x14ac:dyDescent="0.25">
      <c r="A189" s="5" t="s">
        <v>40</v>
      </c>
      <c r="B189" s="1534" t="s">
        <v>2164</v>
      </c>
      <c r="C189" s="1534" t="s">
        <v>1986</v>
      </c>
      <c r="D189" s="61"/>
      <c r="E189" s="61"/>
      <c r="F189" s="61"/>
    </row>
    <row r="190" spans="1:6" ht="15.6" customHeight="1" x14ac:dyDescent="0.25">
      <c r="A190" s="5" t="s">
        <v>41</v>
      </c>
      <c r="B190" s="1534" t="s">
        <v>2164</v>
      </c>
      <c r="C190" s="1534"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E196" s="3"/>
      <c r="F196" s="3"/>
    </row>
    <row r="197" spans="1:12" ht="15.6" customHeight="1" x14ac:dyDescent="0.25">
      <c r="A197" s="5" t="s">
        <v>37</v>
      </c>
      <c r="B197" s="918" t="s">
        <v>3408</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3363</v>
      </c>
      <c r="C199" s="1297" t="s">
        <v>0</v>
      </c>
      <c r="D199" s="1301" t="s">
        <v>1749</v>
      </c>
      <c r="E199" s="1297" t="s">
        <v>3139</v>
      </c>
      <c r="F199" s="1297" t="s">
        <v>1750</v>
      </c>
    </row>
    <row r="200" spans="1:12" ht="15.6" customHeight="1" x14ac:dyDescent="0.25">
      <c r="A200" s="5" t="s">
        <v>38</v>
      </c>
      <c r="B200" s="1298" t="s">
        <v>3364</v>
      </c>
      <c r="C200" s="1299" t="s">
        <v>0</v>
      </c>
      <c r="D200" s="1300" t="s">
        <v>1752</v>
      </c>
      <c r="E200" s="1299" t="s">
        <v>3139</v>
      </c>
      <c r="F200" s="1299" t="s">
        <v>1753</v>
      </c>
    </row>
    <row r="201" spans="1:12" ht="15.6" customHeight="1" x14ac:dyDescent="0.25">
      <c r="A201" s="72" t="s">
        <v>40</v>
      </c>
      <c r="B201" s="1534" t="s">
        <v>2163</v>
      </c>
      <c r="C201" s="1535" t="s">
        <v>1990</v>
      </c>
      <c r="D201" s="75"/>
      <c r="E201" s="75"/>
      <c r="F201" s="75"/>
    </row>
    <row r="202" spans="1:12" ht="15.6" customHeight="1" x14ac:dyDescent="0.25">
      <c r="A202" s="72" t="s">
        <v>41</v>
      </c>
      <c r="B202" s="1534" t="s">
        <v>2163</v>
      </c>
      <c r="C202" s="1535"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1204" t="s">
        <v>3119</v>
      </c>
      <c r="C209" s="1213" t="s">
        <v>53</v>
      </c>
      <c r="D209" s="1236" t="s">
        <v>3118</v>
      </c>
      <c r="E209" s="1236" t="s">
        <v>74</v>
      </c>
      <c r="F209" s="1236" t="s">
        <v>2387</v>
      </c>
    </row>
    <row r="210" spans="1:6" ht="15.6" customHeight="1" x14ac:dyDescent="0.25">
      <c r="A210" s="5" t="s">
        <v>38</v>
      </c>
      <c r="B210" s="1204" t="s">
        <v>3120</v>
      </c>
      <c r="C210" s="1213" t="s">
        <v>53</v>
      </c>
      <c r="D210" s="1236" t="s">
        <v>3118</v>
      </c>
      <c r="E210" s="1236" t="s">
        <v>74</v>
      </c>
      <c r="F210" s="1236" t="s">
        <v>2387</v>
      </c>
    </row>
    <row r="211" spans="1:6" ht="15.6" customHeight="1" x14ac:dyDescent="0.25">
      <c r="A211" s="72" t="s">
        <v>40</v>
      </c>
      <c r="B211" s="1535" t="s">
        <v>2165</v>
      </c>
      <c r="C211" s="1536" t="s">
        <v>1988</v>
      </c>
    </row>
    <row r="212" spans="1:6" ht="15.6" customHeight="1" x14ac:dyDescent="0.25">
      <c r="A212" s="72" t="s">
        <v>41</v>
      </c>
      <c r="B212" s="1535" t="s">
        <v>2165</v>
      </c>
      <c r="C212" s="1536" t="s">
        <v>1988</v>
      </c>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830" t="s">
        <v>2056</v>
      </c>
      <c r="C219" s="830" t="s">
        <v>20</v>
      </c>
      <c r="D219" s="830" t="s">
        <v>379</v>
      </c>
      <c r="E219" s="830" t="s">
        <v>2172</v>
      </c>
      <c r="F219" s="830" t="s">
        <v>2857</v>
      </c>
    </row>
    <row r="220" spans="1:6" ht="15.6" customHeight="1" x14ac:dyDescent="0.25">
      <c r="A220" s="5" t="s">
        <v>38</v>
      </c>
      <c r="B220" s="97"/>
      <c r="C220" s="5" t="s">
        <v>1991</v>
      </c>
      <c r="D220" s="100"/>
      <c r="E220" s="100"/>
      <c r="F220" s="100"/>
    </row>
    <row r="221" spans="1:6" ht="15.6" customHeight="1" x14ac:dyDescent="0.25">
      <c r="A221" s="72" t="s">
        <v>40</v>
      </c>
      <c r="B221" s="1060" t="s">
        <v>3351</v>
      </c>
      <c r="C221" s="1061" t="s">
        <v>5</v>
      </c>
      <c r="D221" s="1061" t="s">
        <v>1284</v>
      </c>
      <c r="E221" s="1062" t="s">
        <v>1170</v>
      </c>
      <c r="F221" s="1049" t="s">
        <v>1285</v>
      </c>
    </row>
    <row r="222" spans="1:6" ht="15.6" customHeight="1" x14ac:dyDescent="0.25">
      <c r="A222" s="72" t="s">
        <v>41</v>
      </c>
      <c r="B222" s="1063" t="s">
        <v>3352</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3386</v>
      </c>
      <c r="C229" s="722" t="s">
        <v>2799</v>
      </c>
      <c r="D229" s="718" t="s">
        <v>3219</v>
      </c>
      <c r="E229" s="722" t="s">
        <v>2862</v>
      </c>
      <c r="F229" s="718" t="s">
        <v>3221</v>
      </c>
    </row>
    <row r="230" spans="1:6" ht="15.6" customHeight="1" x14ac:dyDescent="0.25">
      <c r="A230" s="5" t="s">
        <v>38</v>
      </c>
      <c r="B230" s="722" t="s">
        <v>3387</v>
      </c>
      <c r="C230" s="722" t="s">
        <v>2799</v>
      </c>
      <c r="D230" s="718" t="s">
        <v>3220</v>
      </c>
      <c r="E230" s="722" t="s">
        <v>2862</v>
      </c>
      <c r="F230" s="718" t="s">
        <v>3222</v>
      </c>
    </row>
    <row r="231" spans="1:6" ht="15.6" customHeight="1" x14ac:dyDescent="0.25">
      <c r="A231" s="72" t="s">
        <v>40</v>
      </c>
      <c r="B231" s="722" t="s">
        <v>3386</v>
      </c>
      <c r="C231" s="763" t="s">
        <v>2800</v>
      </c>
      <c r="D231" s="718" t="s">
        <v>3219</v>
      </c>
      <c r="E231" s="722" t="s">
        <v>2862</v>
      </c>
      <c r="F231" s="718" t="s">
        <v>3221</v>
      </c>
    </row>
    <row r="232" spans="1:6" ht="15.6" customHeight="1" x14ac:dyDescent="0.25">
      <c r="A232" s="72" t="s">
        <v>41</v>
      </c>
      <c r="B232" s="722" t="s">
        <v>3387</v>
      </c>
      <c r="C232" s="763" t="s">
        <v>2800</v>
      </c>
      <c r="D232" s="718" t="s">
        <v>3220</v>
      </c>
      <c r="E232" s="722" t="s">
        <v>2862</v>
      </c>
      <c r="F232" s="718" t="s">
        <v>3222</v>
      </c>
    </row>
    <row r="233" spans="1:6" s="8" customFormat="1" ht="15.6" customHeight="1" x14ac:dyDescent="0.25">
      <c r="A233" s="645" t="s">
        <v>2639</v>
      </c>
      <c r="B233" s="572"/>
      <c r="C233" s="14"/>
      <c r="D233" s="14"/>
      <c r="E233" s="14"/>
      <c r="F233" s="14"/>
    </row>
    <row r="234" spans="1:6" ht="15.6" customHeight="1" x14ac:dyDescent="0.25">
      <c r="A234" s="5" t="s">
        <v>34</v>
      </c>
      <c r="B234" s="1190" t="s">
        <v>3034</v>
      </c>
      <c r="C234" s="1191" t="s">
        <v>2465</v>
      </c>
      <c r="D234" s="1192" t="s">
        <v>3044</v>
      </c>
      <c r="E234" s="1191" t="s">
        <v>2452</v>
      </c>
      <c r="F234" s="1193" t="s">
        <v>2464</v>
      </c>
    </row>
    <row r="235" spans="1:6" ht="15.6" customHeight="1" x14ac:dyDescent="0.25">
      <c r="A235" s="5" t="s">
        <v>35</v>
      </c>
      <c r="B235" s="1190" t="s">
        <v>3035</v>
      </c>
      <c r="C235" s="1191" t="s">
        <v>2465</v>
      </c>
      <c r="D235" s="1192" t="s">
        <v>3044</v>
      </c>
      <c r="E235" s="1191" t="s">
        <v>2452</v>
      </c>
      <c r="F235" s="1193" t="s">
        <v>2464</v>
      </c>
    </row>
    <row r="236" spans="1:6" ht="15.6" customHeight="1" x14ac:dyDescent="0.25">
      <c r="A236" s="5" t="s">
        <v>36</v>
      </c>
      <c r="B236" s="1190" t="s">
        <v>3034</v>
      </c>
      <c r="C236" s="1191" t="s">
        <v>2466</v>
      </c>
      <c r="D236" s="1192" t="s">
        <v>3044</v>
      </c>
      <c r="E236" s="1191" t="s">
        <v>2452</v>
      </c>
      <c r="F236" s="1193" t="s">
        <v>2464</v>
      </c>
    </row>
    <row r="237" spans="1:6" ht="15.6" customHeight="1" x14ac:dyDescent="0.25">
      <c r="A237" s="5" t="s">
        <v>37</v>
      </c>
      <c r="B237" s="1190" t="s">
        <v>3035</v>
      </c>
      <c r="C237" s="1191" t="s">
        <v>2466</v>
      </c>
      <c r="D237" s="1192" t="s">
        <v>3044</v>
      </c>
      <c r="E237" s="1191" t="s">
        <v>2452</v>
      </c>
      <c r="F237" s="1193" t="s">
        <v>2464</v>
      </c>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4" t="s">
        <v>2164</v>
      </c>
      <c r="C241" s="1534" t="s">
        <v>1986</v>
      </c>
      <c r="D241" s="61"/>
      <c r="E241" s="61"/>
      <c r="F241" s="61"/>
    </row>
    <row r="242" spans="1:6" ht="15.6" customHeight="1" x14ac:dyDescent="0.25">
      <c r="A242" s="72" t="s">
        <v>41</v>
      </c>
      <c r="B242" s="1534" t="s">
        <v>2164</v>
      </c>
      <c r="C242" s="1534"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3223</v>
      </c>
      <c r="E246" s="724" t="s">
        <v>1327</v>
      </c>
      <c r="F246" s="741" t="s">
        <v>1542</v>
      </c>
    </row>
    <row r="247" spans="1:6" ht="15.6" customHeight="1" x14ac:dyDescent="0.25">
      <c r="A247" s="5" t="s">
        <v>35</v>
      </c>
      <c r="B247" s="85" t="s">
        <v>1549</v>
      </c>
      <c r="C247" s="720" t="s">
        <v>1</v>
      </c>
      <c r="D247" s="1422" t="s">
        <v>3224</v>
      </c>
      <c r="E247" s="724" t="s">
        <v>1327</v>
      </c>
      <c r="F247" s="741" t="s">
        <v>2285</v>
      </c>
    </row>
    <row r="248" spans="1:6" ht="15.6" customHeight="1" x14ac:dyDescent="0.25">
      <c r="A248" s="5" t="s">
        <v>36</v>
      </c>
      <c r="B248" s="830" t="s">
        <v>2057</v>
      </c>
      <c r="C248" s="830" t="s">
        <v>20</v>
      </c>
      <c r="D248" s="830" t="s">
        <v>382</v>
      </c>
      <c r="E248" s="830" t="s">
        <v>2172</v>
      </c>
      <c r="F248" s="830" t="s">
        <v>2375</v>
      </c>
    </row>
    <row r="249" spans="1:6" ht="15.6" customHeight="1" x14ac:dyDescent="0.25">
      <c r="A249" s="5" t="s">
        <v>37</v>
      </c>
      <c r="B249" s="830" t="s">
        <v>2058</v>
      </c>
      <c r="C249" s="830" t="s">
        <v>20</v>
      </c>
      <c r="D249" s="830" t="s">
        <v>385</v>
      </c>
      <c r="E249" s="830" t="s">
        <v>2172</v>
      </c>
      <c r="F249" s="830" t="s">
        <v>2375</v>
      </c>
    </row>
    <row r="250" spans="1:6" ht="15.6" customHeight="1" x14ac:dyDescent="0.25">
      <c r="A250" s="435" t="s">
        <v>57</v>
      </c>
      <c r="B250" s="436"/>
      <c r="C250" s="436"/>
      <c r="D250" s="551"/>
      <c r="E250" s="552"/>
      <c r="F250" s="436"/>
    </row>
    <row r="251" spans="1:6" ht="15.6" customHeight="1" x14ac:dyDescent="0.25">
      <c r="A251" s="5" t="s">
        <v>39</v>
      </c>
      <c r="B251" s="922" t="s">
        <v>3409</v>
      </c>
      <c r="C251" s="922" t="s">
        <v>9</v>
      </c>
      <c r="D251" s="922" t="s">
        <v>1957</v>
      </c>
      <c r="E251" s="922" t="s">
        <v>742</v>
      </c>
      <c r="F251" s="922" t="s">
        <v>1958</v>
      </c>
    </row>
    <row r="252" spans="1:6" ht="15.6" customHeight="1" x14ac:dyDescent="0.25">
      <c r="A252" s="5" t="s">
        <v>38</v>
      </c>
      <c r="B252" s="922" t="s">
        <v>3410</v>
      </c>
      <c r="C252" s="922" t="s">
        <v>9</v>
      </c>
      <c r="D252" s="922" t="s">
        <v>1957</v>
      </c>
      <c r="E252" s="922" t="s">
        <v>742</v>
      </c>
      <c r="F252" s="922" t="s">
        <v>1958</v>
      </c>
    </row>
    <row r="253" spans="1:6" ht="15.6" customHeight="1" x14ac:dyDescent="0.25">
      <c r="A253" s="72" t="s">
        <v>40</v>
      </c>
      <c r="B253" s="1534" t="s">
        <v>2163</v>
      </c>
      <c r="C253" s="1535" t="s">
        <v>1990</v>
      </c>
      <c r="D253" s="75"/>
      <c r="E253" s="75"/>
      <c r="F253" s="75"/>
    </row>
    <row r="254" spans="1:6" ht="15.6" customHeight="1" x14ac:dyDescent="0.25">
      <c r="A254" s="72" t="s">
        <v>41</v>
      </c>
      <c r="B254" s="1534" t="s">
        <v>2163</v>
      </c>
      <c r="C254" s="1535"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175"/>
      <c r="C256" s="5" t="s">
        <v>1991</v>
      </c>
      <c r="D256" s="175"/>
      <c r="E256" s="175"/>
      <c r="F256" s="175"/>
    </row>
    <row r="257" spans="1:38" ht="15.6" customHeight="1" x14ac:dyDescent="0.25">
      <c r="A257" s="5" t="s">
        <v>35</v>
      </c>
      <c r="B257" s="175"/>
      <c r="C257" s="5" t="s">
        <v>1991</v>
      </c>
      <c r="D257" s="175"/>
      <c r="E257" s="175"/>
      <c r="F257" s="175"/>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5" t="s">
        <v>2165</v>
      </c>
      <c r="C263" s="1536" t="s">
        <v>1988</v>
      </c>
      <c r="D263" s="624"/>
      <c r="E263" s="77"/>
      <c r="F263" s="74"/>
    </row>
    <row r="264" spans="1:38" ht="15.6" customHeight="1" x14ac:dyDescent="0.25">
      <c r="A264" s="72" t="s">
        <v>41</v>
      </c>
      <c r="B264" s="1535" t="s">
        <v>2165</v>
      </c>
      <c r="C264" s="1536"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3411</v>
      </c>
      <c r="C266" s="979" t="s">
        <v>9</v>
      </c>
      <c r="D266" s="979" t="s">
        <v>892</v>
      </c>
      <c r="E266" s="979" t="s">
        <v>2897</v>
      </c>
      <c r="F266" s="979" t="s">
        <v>2404</v>
      </c>
      <c r="L266" s="39"/>
    </row>
    <row r="267" spans="1:38" ht="15.6" customHeight="1" x14ac:dyDescent="0.25">
      <c r="A267" s="5" t="s">
        <v>35</v>
      </c>
      <c r="B267" s="980" t="s">
        <v>3412</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3365</v>
      </c>
      <c r="C271" s="1244" t="s">
        <v>0</v>
      </c>
      <c r="D271" s="1263" t="s">
        <v>1755</v>
      </c>
      <c r="E271" s="1244" t="s">
        <v>3139</v>
      </c>
      <c r="F271" s="1263" t="s">
        <v>1756</v>
      </c>
    </row>
    <row r="272" spans="1:38" ht="15.6" customHeight="1" x14ac:dyDescent="0.25">
      <c r="A272" s="5" t="s">
        <v>38</v>
      </c>
      <c r="B272" s="1244" t="s">
        <v>3366</v>
      </c>
      <c r="C272" s="1244" t="s">
        <v>0</v>
      </c>
      <c r="D272" s="1263" t="s">
        <v>1755</v>
      </c>
      <c r="E272" s="1244" t="s">
        <v>3139</v>
      </c>
      <c r="F272" s="1263" t="s">
        <v>1756</v>
      </c>
    </row>
    <row r="273" spans="1:10" ht="15.6" customHeight="1" x14ac:dyDescent="0.25">
      <c r="A273" s="72" t="s">
        <v>40</v>
      </c>
      <c r="B273" s="1431"/>
      <c r="C273" s="1537"/>
      <c r="D273" s="79"/>
      <c r="E273" s="79"/>
      <c r="F273" s="79"/>
    </row>
    <row r="274" spans="1:10" ht="15.6" customHeight="1" x14ac:dyDescent="0.25">
      <c r="A274" s="72" t="s">
        <v>41</v>
      </c>
      <c r="B274" s="1431"/>
      <c r="C274" s="1537"/>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3388</v>
      </c>
      <c r="C281" s="727" t="s">
        <v>3207</v>
      </c>
      <c r="D281" s="1005" t="s">
        <v>3225</v>
      </c>
      <c r="E281" s="727" t="s">
        <v>1340</v>
      </c>
      <c r="F281" s="744" t="s">
        <v>3226</v>
      </c>
    </row>
    <row r="282" spans="1:10" ht="15.6" customHeight="1" x14ac:dyDescent="0.25">
      <c r="A282" s="5" t="s">
        <v>38</v>
      </c>
      <c r="B282" s="718" t="s">
        <v>3389</v>
      </c>
      <c r="C282" s="769" t="s">
        <v>3207</v>
      </c>
      <c r="D282" s="1005" t="s">
        <v>3227</v>
      </c>
      <c r="E282" s="727" t="s">
        <v>1340</v>
      </c>
      <c r="F282" s="744" t="s">
        <v>3228</v>
      </c>
    </row>
    <row r="283" spans="1:10" ht="15.6" customHeight="1" x14ac:dyDescent="0.25">
      <c r="A283" s="72" t="s">
        <v>40</v>
      </c>
      <c r="B283" s="718" t="s">
        <v>3388</v>
      </c>
      <c r="C283" s="768" t="s">
        <v>3206</v>
      </c>
      <c r="D283" s="1005" t="s">
        <v>3225</v>
      </c>
      <c r="E283" s="727" t="s">
        <v>1340</v>
      </c>
      <c r="F283" s="744" t="s">
        <v>3226</v>
      </c>
    </row>
    <row r="284" spans="1:10" ht="15.6" customHeight="1" x14ac:dyDescent="0.25">
      <c r="A284" s="72" t="s">
        <v>41</v>
      </c>
      <c r="B284" s="718" t="s">
        <v>3389</v>
      </c>
      <c r="C284" s="770" t="s">
        <v>3206</v>
      </c>
      <c r="D284" s="1005" t="s">
        <v>3227</v>
      </c>
      <c r="E284" s="727" t="s">
        <v>1340</v>
      </c>
      <c r="F284" s="744" t="s">
        <v>3228</v>
      </c>
    </row>
    <row r="285" spans="1:10" s="8" customFormat="1" ht="15.6" customHeight="1" x14ac:dyDescent="0.25">
      <c r="A285" s="689" t="s">
        <v>2644</v>
      </c>
      <c r="B285" s="15"/>
      <c r="C285" s="15"/>
      <c r="D285" s="15"/>
      <c r="E285" s="15"/>
      <c r="F285" s="15"/>
    </row>
    <row r="286" spans="1:10" ht="15.6" customHeight="1" x14ac:dyDescent="0.25">
      <c r="A286" s="5" t="s">
        <v>34</v>
      </c>
      <c r="B286" s="1190" t="s">
        <v>3034</v>
      </c>
      <c r="C286" s="1190" t="s">
        <v>2467</v>
      </c>
      <c r="D286" s="1193" t="s">
        <v>3044</v>
      </c>
      <c r="E286" s="1191" t="s">
        <v>2452</v>
      </c>
      <c r="F286" s="1193" t="s">
        <v>2464</v>
      </c>
      <c r="G286" s="39"/>
      <c r="H286" s="39"/>
      <c r="I286" s="39"/>
      <c r="J286" s="39"/>
    </row>
    <row r="287" spans="1:10" ht="15.6" customHeight="1" x14ac:dyDescent="0.25">
      <c r="A287" s="5" t="s">
        <v>35</v>
      </c>
      <c r="B287" s="1190" t="s">
        <v>3035</v>
      </c>
      <c r="C287" s="1190" t="s">
        <v>2467</v>
      </c>
      <c r="D287" s="1193" t="s">
        <v>3044</v>
      </c>
      <c r="E287" s="1191" t="s">
        <v>2452</v>
      </c>
      <c r="F287" s="1193" t="s">
        <v>2464</v>
      </c>
      <c r="G287" s="39"/>
      <c r="H287" s="39"/>
      <c r="I287" s="39"/>
      <c r="J287" s="39"/>
    </row>
    <row r="288" spans="1:10" ht="15.6" customHeight="1" x14ac:dyDescent="0.25">
      <c r="A288" s="5" t="s">
        <v>36</v>
      </c>
      <c r="B288" s="1190" t="s">
        <v>3034</v>
      </c>
      <c r="C288" s="1190" t="s">
        <v>2468</v>
      </c>
      <c r="D288" s="1193" t="s">
        <v>3044</v>
      </c>
      <c r="E288" s="1191" t="s">
        <v>2452</v>
      </c>
      <c r="F288" s="1193" t="s">
        <v>2464</v>
      </c>
      <c r="G288" s="39"/>
      <c r="H288" s="39"/>
      <c r="I288" s="39"/>
      <c r="J288" s="39"/>
    </row>
    <row r="289" spans="1:10" ht="15.6" customHeight="1" x14ac:dyDescent="0.25">
      <c r="A289" s="5" t="s">
        <v>37</v>
      </c>
      <c r="B289" s="1190" t="s">
        <v>3035</v>
      </c>
      <c r="C289" s="1190" t="s">
        <v>2468</v>
      </c>
      <c r="D289" s="1193" t="s">
        <v>3044</v>
      </c>
      <c r="E289" s="1191" t="s">
        <v>2452</v>
      </c>
      <c r="F289" s="1193" t="s">
        <v>2464</v>
      </c>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4" t="s">
        <v>2164</v>
      </c>
      <c r="C293" s="1534" t="s">
        <v>1986</v>
      </c>
      <c r="D293" s="61"/>
      <c r="E293" s="61"/>
      <c r="F293" s="61"/>
    </row>
    <row r="294" spans="1:10" ht="15.6" customHeight="1" x14ac:dyDescent="0.25">
      <c r="A294" s="72" t="s">
        <v>41</v>
      </c>
      <c r="B294" s="1534" t="s">
        <v>2164</v>
      </c>
      <c r="C294" s="1534"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3367</v>
      </c>
      <c r="C303" s="1244" t="s">
        <v>0</v>
      </c>
      <c r="D303" s="1244" t="s">
        <v>1759</v>
      </c>
      <c r="E303" s="1290" t="s">
        <v>3139</v>
      </c>
      <c r="F303" s="1263"/>
    </row>
    <row r="304" spans="1:10" s="8" customFormat="1" ht="15.6" customHeight="1" x14ac:dyDescent="0.25">
      <c r="A304" s="18" t="s">
        <v>38</v>
      </c>
      <c r="B304" s="1244" t="s">
        <v>3368</v>
      </c>
      <c r="C304" s="1244" t="s">
        <v>0</v>
      </c>
      <c r="D304" s="1244" t="s">
        <v>1762</v>
      </c>
      <c r="E304" s="1290" t="s">
        <v>3139</v>
      </c>
      <c r="F304" s="1263" t="s">
        <v>1763</v>
      </c>
    </row>
    <row r="305" spans="1:11" ht="15.6" customHeight="1" x14ac:dyDescent="0.25">
      <c r="A305" s="72" t="s">
        <v>40</v>
      </c>
      <c r="B305" s="1534" t="s">
        <v>2163</v>
      </c>
      <c r="C305" s="1535" t="s">
        <v>1990</v>
      </c>
      <c r="D305" s="511"/>
      <c r="E305" s="716"/>
      <c r="F305" s="61"/>
    </row>
    <row r="306" spans="1:11" ht="15.6" customHeight="1" x14ac:dyDescent="0.25">
      <c r="A306" s="72" t="s">
        <v>41</v>
      </c>
      <c r="B306" s="1534" t="s">
        <v>2163</v>
      </c>
      <c r="C306" s="1535"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5"/>
      <c r="C313" s="5"/>
      <c r="D313" s="5"/>
      <c r="E313" s="5"/>
      <c r="F313" s="5"/>
    </row>
    <row r="314" spans="1:11" ht="15.6" customHeight="1" x14ac:dyDescent="0.25">
      <c r="A314" s="5" t="s">
        <v>38</v>
      </c>
      <c r="B314" s="5"/>
      <c r="C314" s="5"/>
      <c r="D314" s="5"/>
      <c r="E314" s="5"/>
      <c r="F314" s="5"/>
    </row>
    <row r="315" spans="1:11" ht="15.6" customHeight="1" x14ac:dyDescent="0.25">
      <c r="A315" s="5" t="s">
        <v>40</v>
      </c>
      <c r="B315" s="1535" t="s">
        <v>2165</v>
      </c>
      <c r="C315" s="1536" t="s">
        <v>1988</v>
      </c>
      <c r="F315" s="5"/>
      <c r="G315" s="5"/>
      <c r="H315" s="5"/>
      <c r="I315" s="5"/>
      <c r="J315" s="5"/>
      <c r="K315" s="5"/>
    </row>
    <row r="316" spans="1:11" ht="15.6" customHeight="1" x14ac:dyDescent="0.25">
      <c r="A316" s="5" t="s">
        <v>41</v>
      </c>
      <c r="B316" s="1535" t="s">
        <v>2165</v>
      </c>
      <c r="C316" s="1536"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3390</v>
      </c>
      <c r="C318" s="727" t="s">
        <v>3207</v>
      </c>
      <c r="D318" s="1005" t="s">
        <v>3229</v>
      </c>
      <c r="E318" s="727" t="s">
        <v>1340</v>
      </c>
      <c r="F318" s="744" t="s">
        <v>3230</v>
      </c>
    </row>
    <row r="319" spans="1:11" ht="15.6" customHeight="1" x14ac:dyDescent="0.25">
      <c r="A319" s="5" t="s">
        <v>35</v>
      </c>
      <c r="B319" s="718" t="s">
        <v>3391</v>
      </c>
      <c r="C319" s="769" t="s">
        <v>3207</v>
      </c>
      <c r="D319" s="1013" t="s">
        <v>3231</v>
      </c>
      <c r="E319" s="768" t="s">
        <v>1340</v>
      </c>
      <c r="F319" s="1423" t="s">
        <v>3232</v>
      </c>
    </row>
    <row r="320" spans="1:11" ht="15.6" customHeight="1" x14ac:dyDescent="0.25">
      <c r="A320" s="5" t="s">
        <v>36</v>
      </c>
      <c r="B320" s="718" t="s">
        <v>3390</v>
      </c>
      <c r="C320" s="768" t="s">
        <v>3206</v>
      </c>
      <c r="D320" s="1005" t="s">
        <v>3229</v>
      </c>
      <c r="E320" s="727" t="s">
        <v>1340</v>
      </c>
      <c r="F320" s="744" t="s">
        <v>3230</v>
      </c>
    </row>
    <row r="321" spans="1:12" ht="15.6" customHeight="1" x14ac:dyDescent="0.25">
      <c r="A321" s="5" t="s">
        <v>37</v>
      </c>
      <c r="B321" s="718" t="s">
        <v>3391</v>
      </c>
      <c r="C321" s="770" t="s">
        <v>3206</v>
      </c>
      <c r="D321" s="1013" t="s">
        <v>3231</v>
      </c>
      <c r="E321" s="768" t="s">
        <v>1340</v>
      </c>
      <c r="F321" s="1423" t="s">
        <v>3232</v>
      </c>
    </row>
    <row r="322" spans="1:12" ht="15.6" customHeight="1" x14ac:dyDescent="0.25">
      <c r="A322" s="435" t="s">
        <v>57</v>
      </c>
      <c r="B322" s="436"/>
      <c r="C322" s="436"/>
      <c r="D322" s="551"/>
      <c r="E322" s="552"/>
      <c r="F322" s="436"/>
    </row>
    <row r="323" spans="1:12" ht="15.6" customHeight="1" x14ac:dyDescent="0.25">
      <c r="A323" s="5" t="s">
        <v>39</v>
      </c>
      <c r="B323" s="987" t="s">
        <v>3353</v>
      </c>
      <c r="C323" s="987" t="s">
        <v>5</v>
      </c>
      <c r="D323" s="987" t="s">
        <v>1296</v>
      </c>
      <c r="E323" s="1067" t="s">
        <v>1170</v>
      </c>
      <c r="F323" s="987" t="s">
        <v>1297</v>
      </c>
      <c r="G323" s="39"/>
      <c r="H323" s="39"/>
      <c r="I323" s="39"/>
      <c r="J323" s="39"/>
      <c r="K323" s="39"/>
      <c r="L323" s="39"/>
    </row>
    <row r="324" spans="1:12" ht="15.6" customHeight="1" x14ac:dyDescent="0.25">
      <c r="A324" s="5" t="s">
        <v>38</v>
      </c>
      <c r="B324" s="987" t="s">
        <v>3354</v>
      </c>
      <c r="C324" s="987" t="s">
        <v>5</v>
      </c>
      <c r="D324" s="987" t="s">
        <v>1299</v>
      </c>
      <c r="E324" s="1067" t="s">
        <v>1170</v>
      </c>
      <c r="F324" s="987" t="s">
        <v>1300</v>
      </c>
      <c r="G324" s="39"/>
      <c r="H324" s="39"/>
      <c r="I324" s="39"/>
      <c r="J324" s="39"/>
      <c r="K324" s="39"/>
      <c r="L324" s="39"/>
    </row>
    <row r="325" spans="1:12" ht="15.6" customHeight="1" x14ac:dyDescent="0.25">
      <c r="A325" s="72" t="s">
        <v>40</v>
      </c>
      <c r="B325" s="987" t="s">
        <v>3355</v>
      </c>
      <c r="C325" s="987" t="s">
        <v>5</v>
      </c>
      <c r="D325" s="987" t="s">
        <v>2987</v>
      </c>
      <c r="E325" s="1067" t="s">
        <v>1170</v>
      </c>
      <c r="F325" s="987" t="s">
        <v>2988</v>
      </c>
      <c r="G325" s="39"/>
      <c r="H325" s="39"/>
      <c r="I325" s="39"/>
      <c r="J325" s="39"/>
      <c r="K325" s="39"/>
      <c r="L325" s="39"/>
    </row>
    <row r="326" spans="1:12" ht="15.6" customHeight="1" x14ac:dyDescent="0.25">
      <c r="A326" s="72" t="s">
        <v>41</v>
      </c>
      <c r="B326" s="1431"/>
      <c r="C326" s="1537"/>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693" t="s">
        <v>3423</v>
      </c>
      <c r="E328" s="3"/>
      <c r="F328" s="3"/>
    </row>
    <row r="329" spans="1:12" x14ac:dyDescent="0.25">
      <c r="A329" s="70" t="s">
        <v>35</v>
      </c>
      <c r="B329" s="1694"/>
      <c r="C329" s="5"/>
      <c r="D329" s="5"/>
      <c r="E329" s="5"/>
      <c r="F329" s="5"/>
    </row>
    <row r="330" spans="1:12" x14ac:dyDescent="0.25">
      <c r="A330" s="70" t="s">
        <v>36</v>
      </c>
      <c r="B330" s="1694"/>
      <c r="C330" s="5"/>
      <c r="D330" s="5"/>
      <c r="E330" s="5"/>
      <c r="F330" s="5"/>
    </row>
    <row r="331" spans="1:12" x14ac:dyDescent="0.25">
      <c r="A331" s="70" t="s">
        <v>37</v>
      </c>
      <c r="B331" s="1694"/>
      <c r="C331" s="5"/>
      <c r="D331" s="5"/>
      <c r="E331" s="5"/>
      <c r="F331" s="5"/>
    </row>
    <row r="332" spans="1:12" ht="15.6" customHeight="1" x14ac:dyDescent="0.25">
      <c r="A332" s="435" t="s">
        <v>57</v>
      </c>
      <c r="B332" s="1694"/>
      <c r="C332" s="435"/>
      <c r="D332" s="435"/>
      <c r="E332" s="435"/>
      <c r="F332" s="435"/>
    </row>
    <row r="333" spans="1:12" ht="15.6" customHeight="1" x14ac:dyDescent="0.25">
      <c r="A333" s="5" t="s">
        <v>39</v>
      </c>
      <c r="B333" s="1694"/>
      <c r="C333" s="5"/>
      <c r="D333" s="5"/>
      <c r="E333" s="5"/>
      <c r="F333" s="5"/>
    </row>
    <row r="334" spans="1:12" ht="15.6" customHeight="1" x14ac:dyDescent="0.25">
      <c r="A334" s="5" t="s">
        <v>38</v>
      </c>
      <c r="B334" s="1694"/>
      <c r="C334" s="5"/>
      <c r="D334" s="5"/>
      <c r="E334" s="5"/>
      <c r="F334" s="5"/>
    </row>
    <row r="335" spans="1:12" ht="15.6" customHeight="1" x14ac:dyDescent="0.25">
      <c r="A335" s="72" t="s">
        <v>40</v>
      </c>
      <c r="B335" s="1694"/>
      <c r="C335" s="72"/>
      <c r="D335" s="72"/>
      <c r="E335" s="72"/>
      <c r="F335" s="72"/>
    </row>
    <row r="336" spans="1:12" ht="15.6" customHeight="1" x14ac:dyDescent="0.25">
      <c r="A336" s="72" t="s">
        <v>41</v>
      </c>
      <c r="B336" s="1695"/>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5"/>
      <c r="C343" s="5" t="s">
        <v>1991</v>
      </c>
      <c r="D343" s="5"/>
      <c r="E343" s="5"/>
      <c r="F343" s="5"/>
    </row>
    <row r="344" spans="1:9" ht="15.6" customHeight="1" x14ac:dyDescent="0.25">
      <c r="A344" s="5" t="s">
        <v>38</v>
      </c>
      <c r="B344" s="5"/>
      <c r="C344" s="5" t="s">
        <v>1991</v>
      </c>
      <c r="D344" s="5"/>
      <c r="E344" s="5"/>
      <c r="F344" s="5"/>
    </row>
    <row r="345" spans="1:9" ht="15.6" customHeight="1" x14ac:dyDescent="0.25">
      <c r="A345" s="72" t="s">
        <v>40</v>
      </c>
      <c r="B345" s="1534" t="s">
        <v>2164</v>
      </c>
      <c r="C345" s="1534" t="s">
        <v>1986</v>
      </c>
      <c r="D345" s="72"/>
      <c r="E345" s="72"/>
      <c r="F345" s="72"/>
      <c r="G345" s="8"/>
    </row>
    <row r="346" spans="1:9" ht="15.6" customHeight="1" x14ac:dyDescent="0.25">
      <c r="A346" s="72" t="s">
        <v>41</v>
      </c>
      <c r="B346" s="1534" t="s">
        <v>2164</v>
      </c>
      <c r="C346" s="1534"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3233</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ht="15.6" customHeight="1" x14ac:dyDescent="0.25">
      <c r="A352" s="5" t="s">
        <v>36</v>
      </c>
    </row>
    <row r="353" spans="1:6" ht="15.6" customHeight="1" x14ac:dyDescent="0.25">
      <c r="A353" s="5" t="s">
        <v>37</v>
      </c>
    </row>
    <row r="354" spans="1:6" ht="15.6" customHeight="1" x14ac:dyDescent="0.25">
      <c r="A354" s="435" t="s">
        <v>57</v>
      </c>
      <c r="B354" s="436"/>
      <c r="C354" s="436"/>
      <c r="D354" s="551"/>
      <c r="E354" s="552"/>
      <c r="F354" s="436"/>
    </row>
    <row r="355" spans="1:6" ht="15.6" customHeight="1" x14ac:dyDescent="0.25">
      <c r="A355" s="5" t="s">
        <v>39</v>
      </c>
      <c r="B355" s="99"/>
      <c r="C355" s="695" t="s">
        <v>1991</v>
      </c>
      <c r="D355" s="259"/>
      <c r="E355" s="246"/>
      <c r="F355" s="1186"/>
    </row>
    <row r="356" spans="1:6" ht="15.6" customHeight="1" x14ac:dyDescent="0.25">
      <c r="A356" s="5" t="s">
        <v>38</v>
      </c>
      <c r="B356" s="209"/>
      <c r="C356" s="660" t="s">
        <v>1991</v>
      </c>
      <c r="D356" s="261"/>
      <c r="E356" s="244"/>
      <c r="F356" s="1187"/>
    </row>
    <row r="357" spans="1:6" ht="15.6" customHeight="1" x14ac:dyDescent="0.25">
      <c r="A357" s="72" t="s">
        <v>40</v>
      </c>
      <c r="B357" s="1534" t="s">
        <v>2163</v>
      </c>
      <c r="C357" s="1535" t="s">
        <v>1990</v>
      </c>
      <c r="D357" s="44"/>
      <c r="E357" s="44"/>
      <c r="F357" s="44"/>
    </row>
    <row r="358" spans="1:6" ht="15.6" customHeight="1" x14ac:dyDescent="0.25">
      <c r="A358" s="72" t="s">
        <v>41</v>
      </c>
      <c r="B358" s="1534" t="s">
        <v>2163</v>
      </c>
      <c r="C358" s="1535"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5" t="s">
        <v>2165</v>
      </c>
      <c r="C367" s="1536" t="s">
        <v>1988</v>
      </c>
      <c r="D367" s="687"/>
      <c r="E367" s="683"/>
      <c r="F367" s="678"/>
    </row>
    <row r="368" spans="1:6" ht="15.6" customHeight="1" x14ac:dyDescent="0.25">
      <c r="A368" s="5" t="s">
        <v>41</v>
      </c>
      <c r="B368" s="1535" t="s">
        <v>2165</v>
      </c>
      <c r="C368" s="1536"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30" t="s">
        <v>2302</v>
      </c>
      <c r="E371" s="724" t="s">
        <v>1327</v>
      </c>
      <c r="F371" s="1430"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3277</v>
      </c>
      <c r="C375" s="800" t="s">
        <v>2772</v>
      </c>
      <c r="D375" s="1424" t="s">
        <v>530</v>
      </c>
      <c r="E375" s="800" t="s">
        <v>2774</v>
      </c>
      <c r="F375" s="808" t="s">
        <v>531</v>
      </c>
    </row>
    <row r="376" spans="1:6" ht="15.6" customHeight="1" x14ac:dyDescent="0.25">
      <c r="A376" s="5" t="s">
        <v>38</v>
      </c>
      <c r="B376" s="765" t="s">
        <v>3279</v>
      </c>
      <c r="C376" s="800" t="s">
        <v>2772</v>
      </c>
      <c r="D376" s="809" t="s">
        <v>532</v>
      </c>
      <c r="E376" s="800" t="s">
        <v>2774</v>
      </c>
      <c r="F376" s="808" t="s">
        <v>531</v>
      </c>
    </row>
    <row r="377" spans="1:6" ht="15.6" customHeight="1" x14ac:dyDescent="0.25">
      <c r="A377" s="72" t="s">
        <v>40</v>
      </c>
      <c r="B377" s="765" t="s">
        <v>3277</v>
      </c>
      <c r="C377" s="804" t="s">
        <v>2773</v>
      </c>
      <c r="D377" s="1424" t="s">
        <v>530</v>
      </c>
      <c r="E377" s="800" t="s">
        <v>2774</v>
      </c>
      <c r="F377" s="808" t="s">
        <v>531</v>
      </c>
    </row>
    <row r="378" spans="1:6" ht="15.6" customHeight="1" x14ac:dyDescent="0.25">
      <c r="A378" s="72" t="s">
        <v>41</v>
      </c>
      <c r="B378" s="765" t="s">
        <v>3279</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3392</v>
      </c>
      <c r="C385" s="718" t="s">
        <v>2799</v>
      </c>
      <c r="D385" s="718" t="s">
        <v>3201</v>
      </c>
      <c r="E385" s="727" t="s">
        <v>2862</v>
      </c>
      <c r="F385" s="718" t="s">
        <v>3234</v>
      </c>
      <c r="G385" s="39"/>
      <c r="H385" s="39"/>
      <c r="I385" s="39"/>
      <c r="J385" s="39"/>
      <c r="K385" s="39"/>
      <c r="L385" s="39"/>
      <c r="M385" s="39"/>
      <c r="N385" s="39"/>
      <c r="O385" s="39"/>
      <c r="P385" s="39"/>
      <c r="Q385" s="39"/>
      <c r="R385" s="39"/>
      <c r="S385" s="39"/>
      <c r="T385" s="39"/>
    </row>
    <row r="386" spans="1:20" ht="15.6" customHeight="1" x14ac:dyDescent="0.25">
      <c r="A386" s="5" t="s">
        <v>38</v>
      </c>
      <c r="B386" s="718" t="s">
        <v>3393</v>
      </c>
      <c r="C386" s="727" t="s">
        <v>2799</v>
      </c>
      <c r="D386" s="718" t="s">
        <v>3202</v>
      </c>
      <c r="E386" s="727" t="s">
        <v>2862</v>
      </c>
      <c r="F386" s="764" t="s">
        <v>3235</v>
      </c>
      <c r="G386" s="39"/>
      <c r="H386" s="39"/>
      <c r="I386" s="39"/>
      <c r="J386" s="39"/>
      <c r="K386" s="39"/>
      <c r="L386" s="39"/>
      <c r="M386" s="39"/>
      <c r="N386" s="39"/>
      <c r="O386" s="39"/>
      <c r="P386" s="39"/>
      <c r="Q386" s="39"/>
      <c r="R386" s="39"/>
      <c r="S386" s="39"/>
      <c r="T386" s="39"/>
    </row>
    <row r="387" spans="1:20" ht="15.6" customHeight="1" x14ac:dyDescent="0.25">
      <c r="A387" s="72" t="s">
        <v>40</v>
      </c>
      <c r="B387" s="718" t="s">
        <v>3392</v>
      </c>
      <c r="C387" s="718" t="s">
        <v>2800</v>
      </c>
      <c r="D387" s="718" t="s">
        <v>3201</v>
      </c>
      <c r="E387" s="727" t="s">
        <v>2862</v>
      </c>
      <c r="F387" s="718" t="s">
        <v>3234</v>
      </c>
      <c r="G387" s="39"/>
      <c r="H387" s="39"/>
      <c r="I387" s="39"/>
      <c r="J387" s="39"/>
      <c r="K387" s="39"/>
      <c r="L387" s="39"/>
      <c r="M387" s="39"/>
      <c r="N387" s="39"/>
      <c r="O387" s="39"/>
      <c r="P387" s="39"/>
      <c r="Q387" s="39"/>
      <c r="R387" s="39"/>
      <c r="S387" s="39"/>
      <c r="T387" s="39"/>
    </row>
    <row r="388" spans="1:20" ht="15.6" customHeight="1" x14ac:dyDescent="0.25">
      <c r="A388" s="72" t="s">
        <v>41</v>
      </c>
      <c r="B388" s="718" t="s">
        <v>3393</v>
      </c>
      <c r="C388" s="718" t="s">
        <v>2800</v>
      </c>
      <c r="D388" s="718" t="s">
        <v>3202</v>
      </c>
      <c r="E388" s="727" t="s">
        <v>2862</v>
      </c>
      <c r="F388" s="764" t="s">
        <v>3235</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684" t="s">
        <v>3426</v>
      </c>
      <c r="C390" s="1528"/>
      <c r="D390" s="1528"/>
      <c r="E390" s="1528"/>
      <c r="F390" s="1528"/>
    </row>
    <row r="391" spans="1:20" ht="15.6" customHeight="1" x14ac:dyDescent="0.25">
      <c r="A391" s="5" t="s">
        <v>35</v>
      </c>
      <c r="B391" s="1685"/>
      <c r="C391" s="1517"/>
      <c r="D391" s="1517"/>
      <c r="E391" s="1517"/>
      <c r="F391" s="1517"/>
    </row>
    <row r="392" spans="1:20" ht="15.6" customHeight="1" x14ac:dyDescent="0.25">
      <c r="A392" s="5" t="s">
        <v>36</v>
      </c>
      <c r="B392" s="1685"/>
      <c r="C392" s="5"/>
      <c r="D392" s="5"/>
      <c r="E392" s="5"/>
      <c r="F392" s="5"/>
    </row>
    <row r="393" spans="1:20" ht="15.6" customHeight="1" x14ac:dyDescent="0.25">
      <c r="A393" s="5" t="s">
        <v>37</v>
      </c>
      <c r="B393" s="1685"/>
      <c r="C393" s="5"/>
      <c r="D393" s="5"/>
      <c r="E393" s="5"/>
      <c r="F393" s="5"/>
    </row>
    <row r="394" spans="1:20" ht="15.6" customHeight="1" x14ac:dyDescent="0.25">
      <c r="A394" s="435" t="s">
        <v>57</v>
      </c>
      <c r="B394" s="1685"/>
      <c r="C394" s="435"/>
      <c r="D394" s="435"/>
      <c r="E394" s="435"/>
      <c r="F394" s="435"/>
    </row>
    <row r="395" spans="1:20" ht="15.6" customHeight="1" x14ac:dyDescent="0.25">
      <c r="A395" s="5" t="s">
        <v>39</v>
      </c>
      <c r="B395" s="1685"/>
      <c r="C395" s="5"/>
      <c r="D395" s="5"/>
      <c r="E395" s="5"/>
      <c r="F395" s="5"/>
    </row>
    <row r="396" spans="1:20" ht="15.6" customHeight="1" x14ac:dyDescent="0.25">
      <c r="A396" s="18" t="s">
        <v>38</v>
      </c>
      <c r="B396" s="1685"/>
      <c r="C396" s="691"/>
      <c r="D396" s="691"/>
      <c r="E396" s="691"/>
      <c r="F396" s="691"/>
    </row>
    <row r="397" spans="1:20" ht="15.6" customHeight="1" x14ac:dyDescent="0.25">
      <c r="A397" s="72" t="s">
        <v>40</v>
      </c>
      <c r="B397" s="1685"/>
      <c r="C397" s="72"/>
      <c r="D397" s="72"/>
      <c r="E397" s="72"/>
      <c r="F397" s="72"/>
    </row>
    <row r="398" spans="1:20" ht="15.6" customHeight="1" x14ac:dyDescent="0.25">
      <c r="A398" s="72" t="s">
        <v>41</v>
      </c>
      <c r="B398" s="1686"/>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ht="15.6" customHeight="1" x14ac:dyDescent="0.25">
      <c r="A403" s="5" t="s">
        <v>35</v>
      </c>
      <c r="B403" s="85" t="s">
        <v>1600</v>
      </c>
      <c r="C403" s="720" t="s">
        <v>1</v>
      </c>
      <c r="D403" s="1422" t="s">
        <v>2748</v>
      </c>
      <c r="E403" s="724" t="s">
        <v>1350</v>
      </c>
      <c r="F403" s="741" t="s">
        <v>2749</v>
      </c>
      <c r="G403" s="516"/>
    </row>
    <row r="404" spans="1:12" ht="15.6" customHeight="1" x14ac:dyDescent="0.25">
      <c r="A404" s="5" t="s">
        <v>36</v>
      </c>
      <c r="B404" s="5"/>
      <c r="C404" s="5" t="s">
        <v>1991</v>
      </c>
      <c r="D404" s="5"/>
      <c r="E404" s="5"/>
      <c r="F404" s="5"/>
    </row>
    <row r="405" spans="1:12" ht="15.6" customHeight="1" x14ac:dyDescent="0.25">
      <c r="A405" s="5" t="s">
        <v>37</v>
      </c>
      <c r="B405" s="5"/>
      <c r="C405" s="5" t="s">
        <v>1991</v>
      </c>
      <c r="D405" s="5"/>
      <c r="E405" s="5"/>
      <c r="F405" s="5"/>
    </row>
    <row r="406" spans="1:12" ht="15.6" customHeight="1" x14ac:dyDescent="0.25">
      <c r="A406" s="435" t="s">
        <v>57</v>
      </c>
      <c r="B406" s="436"/>
      <c r="C406" s="436"/>
      <c r="D406" s="551"/>
      <c r="E406" s="552"/>
      <c r="F406" s="436"/>
    </row>
    <row r="407" spans="1:12" ht="15.6" customHeight="1" x14ac:dyDescent="0.25">
      <c r="A407" s="5" t="s">
        <v>39</v>
      </c>
    </row>
    <row r="408" spans="1:12" ht="15.6" customHeight="1" x14ac:dyDescent="0.25">
      <c r="A408" s="5" t="s">
        <v>38</v>
      </c>
    </row>
    <row r="409" spans="1:12" ht="15.6" customHeight="1" x14ac:dyDescent="0.25">
      <c r="A409" s="72" t="s">
        <v>40</v>
      </c>
      <c r="B409" s="1534" t="s">
        <v>2163</v>
      </c>
      <c r="C409" s="1535" t="s">
        <v>1990</v>
      </c>
      <c r="D409" s="687"/>
      <c r="E409" s="683"/>
      <c r="F409" s="678"/>
    </row>
    <row r="410" spans="1:12" ht="15.6" customHeight="1" x14ac:dyDescent="0.25">
      <c r="A410" s="72" t="s">
        <v>41</v>
      </c>
      <c r="B410" s="1534" t="s">
        <v>2163</v>
      </c>
      <c r="C410" s="1535"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row>
    <row r="413" spans="1:12" ht="15.6" customHeight="1" x14ac:dyDescent="0.25">
      <c r="A413" s="5" t="s">
        <v>35</v>
      </c>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3236</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5" t="s">
        <v>2165</v>
      </c>
      <c r="C419" s="1536" t="s">
        <v>1988</v>
      </c>
      <c r="D419" s="123"/>
      <c r="E419" s="99"/>
      <c r="F419" s="120"/>
    </row>
    <row r="420" spans="1:6" ht="15.6" customHeight="1" x14ac:dyDescent="0.25">
      <c r="A420" s="72" t="s">
        <v>41</v>
      </c>
      <c r="B420" s="1535" t="s">
        <v>2165</v>
      </c>
      <c r="C420" s="1536"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15.6" customHeight="1" x14ac:dyDescent="0.25">
      <c r="A427" s="5" t="s">
        <v>39</v>
      </c>
      <c r="B427" s="1213" t="s">
        <v>2393</v>
      </c>
      <c r="C427" s="1213" t="s">
        <v>53</v>
      </c>
      <c r="D427" s="1215" t="s">
        <v>171</v>
      </c>
      <c r="E427" s="1225" t="s">
        <v>74</v>
      </c>
      <c r="F427" s="102" t="s">
        <v>172</v>
      </c>
    </row>
    <row r="428" spans="1:6" ht="15.6" customHeight="1" x14ac:dyDescent="0.25">
      <c r="A428" s="5" t="s">
        <v>38</v>
      </c>
      <c r="B428" s="1213" t="s">
        <v>2394</v>
      </c>
      <c r="C428" s="1213" t="s">
        <v>53</v>
      </c>
      <c r="D428" s="1215" t="s">
        <v>171</v>
      </c>
      <c r="E428" s="1225" t="s">
        <v>74</v>
      </c>
      <c r="F428" s="1238" t="s">
        <v>172</v>
      </c>
    </row>
    <row r="429" spans="1:6" ht="15.6" customHeight="1" x14ac:dyDescent="0.25">
      <c r="A429" s="72" t="s">
        <v>40</v>
      </c>
      <c r="B429" s="1204" t="s">
        <v>2395</v>
      </c>
      <c r="C429" s="1213" t="s">
        <v>53</v>
      </c>
      <c r="D429" s="1239" t="s">
        <v>3121</v>
      </c>
      <c r="E429" s="1205" t="s">
        <v>74</v>
      </c>
      <c r="F429" s="1240" t="s">
        <v>3122</v>
      </c>
    </row>
    <row r="430" spans="1:6" ht="15.6" customHeight="1" x14ac:dyDescent="0.25">
      <c r="A430" s="72" t="s">
        <v>41</v>
      </c>
      <c r="B430" s="1204" t="s">
        <v>2397</v>
      </c>
      <c r="C430" s="1213" t="s">
        <v>53</v>
      </c>
      <c r="D430" s="1239" t="s">
        <v>3121</v>
      </c>
      <c r="E430" s="1205" t="s">
        <v>74</v>
      </c>
      <c r="F430" s="1240" t="s">
        <v>3122</v>
      </c>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3394</v>
      </c>
      <c r="C437" s="718" t="s">
        <v>3149</v>
      </c>
      <c r="D437" s="744" t="s">
        <v>3151</v>
      </c>
      <c r="E437" s="727" t="s">
        <v>3153</v>
      </c>
      <c r="F437" s="744" t="s">
        <v>3154</v>
      </c>
    </row>
    <row r="438" spans="1:6" ht="15.6" customHeight="1" x14ac:dyDescent="0.25">
      <c r="A438" s="5" t="s">
        <v>38</v>
      </c>
      <c r="B438" s="727" t="s">
        <v>3395</v>
      </c>
      <c r="C438" s="718" t="s">
        <v>3149</v>
      </c>
      <c r="D438" s="744" t="s">
        <v>3152</v>
      </c>
      <c r="E438" s="727" t="s">
        <v>3153</v>
      </c>
      <c r="F438" s="744" t="s">
        <v>3155</v>
      </c>
    </row>
    <row r="439" spans="1:6" ht="15.6" customHeight="1" x14ac:dyDescent="0.25">
      <c r="A439" s="72" t="s">
        <v>40</v>
      </c>
      <c r="B439" s="727" t="s">
        <v>3394</v>
      </c>
      <c r="C439" s="718" t="s">
        <v>3150</v>
      </c>
      <c r="D439" s="744" t="s">
        <v>3151</v>
      </c>
      <c r="E439" s="727" t="s">
        <v>3153</v>
      </c>
      <c r="F439" s="744" t="s">
        <v>3154</v>
      </c>
    </row>
    <row r="440" spans="1:6" ht="15.6" customHeight="1" x14ac:dyDescent="0.25">
      <c r="A440" s="72" t="s">
        <v>41</v>
      </c>
      <c r="B440" s="727" t="s">
        <v>3395</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5"/>
      <c r="C444" s="1170" t="s">
        <v>1991</v>
      </c>
      <c r="D444" s="5"/>
      <c r="E444" s="5"/>
      <c r="F444" s="5"/>
    </row>
    <row r="445" spans="1:6" ht="15.6" customHeight="1" x14ac:dyDescent="0.25">
      <c r="A445" s="5" t="s">
        <v>37</v>
      </c>
      <c r="B445" s="5"/>
      <c r="C445" s="1170" t="s">
        <v>1991</v>
      </c>
      <c r="D445" s="5"/>
      <c r="E445" s="5"/>
      <c r="F445" s="5"/>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4" t="s">
        <v>2164</v>
      </c>
      <c r="C449" s="1534" t="s">
        <v>1986</v>
      </c>
      <c r="D449" s="44"/>
      <c r="E449" s="44"/>
      <c r="F449" s="44"/>
    </row>
    <row r="450" spans="1:8" ht="15.6" customHeight="1" x14ac:dyDescent="0.25">
      <c r="A450" s="72" t="s">
        <v>41</v>
      </c>
      <c r="B450" s="1534" t="s">
        <v>2164</v>
      </c>
      <c r="C450" s="1534"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3237</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894" t="s">
        <v>2046</v>
      </c>
      <c r="C456" s="894" t="s">
        <v>1894</v>
      </c>
      <c r="D456" s="894" t="s">
        <v>202</v>
      </c>
      <c r="E456" s="25" t="s">
        <v>2406</v>
      </c>
      <c r="F456" s="25" t="s">
        <v>204</v>
      </c>
      <c r="G456" s="39"/>
      <c r="H456" s="39"/>
    </row>
    <row r="457" spans="1:8" ht="15.6" customHeight="1" x14ac:dyDescent="0.25">
      <c r="A457" s="5" t="s">
        <v>37</v>
      </c>
      <c r="B457" s="894" t="s">
        <v>2047</v>
      </c>
      <c r="C457" s="894" t="s">
        <v>1894</v>
      </c>
      <c r="D457" s="894" t="s">
        <v>206</v>
      </c>
      <c r="E457" s="25" t="s">
        <v>2406</v>
      </c>
      <c r="F457" s="25" t="s">
        <v>2484</v>
      </c>
      <c r="G457" s="39"/>
      <c r="H457" s="39"/>
    </row>
    <row r="458" spans="1:8" ht="15.6" customHeight="1" x14ac:dyDescent="0.25">
      <c r="A458" s="435" t="s">
        <v>57</v>
      </c>
      <c r="B458" s="436"/>
      <c r="C458" s="436"/>
      <c r="D458" s="551"/>
      <c r="E458" s="552"/>
      <c r="F458" s="436"/>
    </row>
    <row r="459" spans="1:8" ht="15.6" customHeight="1" x14ac:dyDescent="0.25">
      <c r="A459" s="5" t="s">
        <v>39</v>
      </c>
      <c r="B459" s="897" t="s">
        <v>2073</v>
      </c>
      <c r="C459" s="897" t="s">
        <v>1894</v>
      </c>
      <c r="D459" s="897" t="s">
        <v>209</v>
      </c>
      <c r="E459" s="75" t="s">
        <v>2406</v>
      </c>
      <c r="F459" s="75" t="s">
        <v>210</v>
      </c>
    </row>
    <row r="460" spans="1:8" ht="15.6" customHeight="1" x14ac:dyDescent="0.25">
      <c r="A460" s="5" t="s">
        <v>38</v>
      </c>
      <c r="B460" s="897" t="s">
        <v>2074</v>
      </c>
      <c r="C460" s="897" t="s">
        <v>1894</v>
      </c>
      <c r="D460" s="897" t="s">
        <v>2479</v>
      </c>
      <c r="E460" s="75" t="s">
        <v>2406</v>
      </c>
      <c r="F460" s="75" t="s">
        <v>213</v>
      </c>
    </row>
    <row r="461" spans="1:8" ht="15.6" customHeight="1" x14ac:dyDescent="0.25">
      <c r="A461" s="72" t="s">
        <v>40</v>
      </c>
      <c r="B461" s="1534" t="s">
        <v>2163</v>
      </c>
      <c r="C461" s="1535" t="s">
        <v>1990</v>
      </c>
      <c r="D461" s="75"/>
      <c r="E461" s="75"/>
      <c r="F461" s="75"/>
    </row>
    <row r="462" spans="1:8" ht="15.6" customHeight="1" x14ac:dyDescent="0.25">
      <c r="A462" s="72" t="s">
        <v>41</v>
      </c>
      <c r="B462" s="1534" t="s">
        <v>2163</v>
      </c>
      <c r="C462" s="1535"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1209" t="s">
        <v>3123</v>
      </c>
      <c r="C464" s="1209" t="s">
        <v>53</v>
      </c>
      <c r="D464" s="1213" t="s">
        <v>2399</v>
      </c>
      <c r="E464" s="1209" t="s">
        <v>74</v>
      </c>
      <c r="F464" s="1241" t="s">
        <v>2400</v>
      </c>
    </row>
    <row r="465" spans="1:12" ht="15.6" customHeight="1" x14ac:dyDescent="0.25">
      <c r="A465" s="5" t="s">
        <v>35</v>
      </c>
      <c r="B465" s="1209" t="s">
        <v>3124</v>
      </c>
      <c r="C465" s="1209" t="s">
        <v>53</v>
      </c>
      <c r="D465" s="1213" t="s">
        <v>2399</v>
      </c>
      <c r="E465" s="1209" t="s">
        <v>74</v>
      </c>
      <c r="F465" s="1241" t="s">
        <v>2400</v>
      </c>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3356</v>
      </c>
      <c r="C470" s="986" t="s">
        <v>5</v>
      </c>
      <c r="D470" s="1068" t="s">
        <v>1311</v>
      </c>
      <c r="E470" s="1067" t="s">
        <v>1170</v>
      </c>
      <c r="F470" s="1068" t="s">
        <v>1312</v>
      </c>
    </row>
    <row r="471" spans="1:12" ht="15.6" customHeight="1" x14ac:dyDescent="0.25">
      <c r="A471" s="72" t="s">
        <v>40</v>
      </c>
      <c r="B471" s="1069" t="s">
        <v>3357</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1429"/>
      <c r="C474" s="32" t="s">
        <v>1991</v>
      </c>
      <c r="D474" s="21"/>
      <c r="E474" s="562"/>
      <c r="F474" s="61"/>
    </row>
    <row r="475" spans="1:12" ht="15.6" customHeight="1" x14ac:dyDescent="0.25">
      <c r="A475" s="5" t="s">
        <v>35</v>
      </c>
      <c r="B475" s="32"/>
      <c r="C475" s="32" t="s">
        <v>1991</v>
      </c>
      <c r="D475" s="21"/>
      <c r="E475" s="562"/>
      <c r="F475" s="61"/>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row>
    <row r="480" spans="1:12" ht="15.6" customHeight="1" x14ac:dyDescent="0.25">
      <c r="A480" s="5" t="s">
        <v>38</v>
      </c>
    </row>
    <row r="481" spans="1:6" ht="15.6" customHeight="1" x14ac:dyDescent="0.25">
      <c r="A481" s="72" t="s">
        <v>40</v>
      </c>
      <c r="B481" s="1535" t="s">
        <v>2165</v>
      </c>
      <c r="C481" s="1536" t="s">
        <v>1988</v>
      </c>
      <c r="D481" s="61"/>
      <c r="E481" s="61"/>
      <c r="F481" s="61"/>
    </row>
    <row r="482" spans="1:6" ht="15.6" customHeight="1" x14ac:dyDescent="0.25">
      <c r="A482" s="72" t="s">
        <v>41</v>
      </c>
      <c r="B482" s="1535" t="s">
        <v>2165</v>
      </c>
      <c r="C482" s="1536"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3396</v>
      </c>
      <c r="C489" s="762" t="s">
        <v>2996</v>
      </c>
      <c r="D489" s="761" t="s">
        <v>2998</v>
      </c>
      <c r="E489" s="762" t="s">
        <v>3000</v>
      </c>
      <c r="F489" s="762" t="s">
        <v>3001</v>
      </c>
    </row>
    <row r="490" spans="1:6" ht="15.6" customHeight="1" x14ac:dyDescent="0.25">
      <c r="A490" s="5" t="s">
        <v>38</v>
      </c>
      <c r="B490" s="718" t="s">
        <v>3397</v>
      </c>
      <c r="C490" s="762" t="s">
        <v>2996</v>
      </c>
      <c r="D490" s="761" t="s">
        <v>2999</v>
      </c>
      <c r="E490" s="762" t="s">
        <v>3000</v>
      </c>
      <c r="F490" s="762" t="s">
        <v>3002</v>
      </c>
    </row>
    <row r="491" spans="1:6" ht="15.6" customHeight="1" x14ac:dyDescent="0.25">
      <c r="A491" s="72" t="s">
        <v>40</v>
      </c>
      <c r="B491" s="718" t="s">
        <v>3396</v>
      </c>
      <c r="C491" s="727" t="s">
        <v>2997</v>
      </c>
      <c r="D491" s="1418" t="s">
        <v>2998</v>
      </c>
      <c r="E491" s="762" t="s">
        <v>3000</v>
      </c>
      <c r="F491" s="762" t="s">
        <v>3001</v>
      </c>
    </row>
    <row r="492" spans="1:6" ht="15.6" customHeight="1" x14ac:dyDescent="0.25">
      <c r="A492" s="72" t="s">
        <v>41</v>
      </c>
      <c r="B492" s="718" t="s">
        <v>3397</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row>
    <row r="495" spans="1:6" ht="15.6" customHeight="1" x14ac:dyDescent="0.25">
      <c r="A495" s="5" t="s">
        <v>35</v>
      </c>
    </row>
    <row r="496" spans="1:6" ht="15.6" customHeight="1" x14ac:dyDescent="0.25">
      <c r="A496" s="5" t="s">
        <v>36</v>
      </c>
    </row>
    <row r="497" spans="1:7" ht="15.6" customHeight="1" x14ac:dyDescent="0.25">
      <c r="A497" s="5" t="s">
        <v>37</v>
      </c>
    </row>
    <row r="498" spans="1:7" ht="15.6" customHeight="1" x14ac:dyDescent="0.25">
      <c r="A498" s="435" t="s">
        <v>57</v>
      </c>
      <c r="B498" s="601"/>
      <c r="C498" s="601"/>
      <c r="D498" s="601"/>
      <c r="E498" s="552"/>
      <c r="F498" s="436"/>
    </row>
    <row r="499" spans="1:7" s="8" customFormat="1" ht="15.6" customHeight="1" x14ac:dyDescent="0.25">
      <c r="A499" s="18" t="s">
        <v>39</v>
      </c>
      <c r="B499" s="815" t="s">
        <v>2067</v>
      </c>
      <c r="C499" s="1305" t="s">
        <v>20</v>
      </c>
      <c r="D499" s="1306" t="s">
        <v>413</v>
      </c>
      <c r="E499" s="834" t="s">
        <v>2172</v>
      </c>
      <c r="F499" s="834" t="s">
        <v>2380</v>
      </c>
    </row>
    <row r="500" spans="1:7" s="8" customFormat="1" ht="15.6" customHeight="1" x14ac:dyDescent="0.25">
      <c r="A500" s="18" t="s">
        <v>38</v>
      </c>
      <c r="B500" s="1307" t="s">
        <v>2068</v>
      </c>
      <c r="C500" s="815" t="s">
        <v>20</v>
      </c>
      <c r="D500" s="1308" t="s">
        <v>416</v>
      </c>
      <c r="E500" s="834" t="s">
        <v>2172</v>
      </c>
      <c r="F500" s="834" t="s">
        <v>2381</v>
      </c>
    </row>
    <row r="501" spans="1:7" ht="15.6" customHeight="1" x14ac:dyDescent="0.25">
      <c r="A501" s="72" t="s">
        <v>40</v>
      </c>
      <c r="B501" s="1535" t="s">
        <v>2165</v>
      </c>
      <c r="C501" s="1536" t="s">
        <v>1988</v>
      </c>
      <c r="D501" s="32"/>
      <c r="E501" s="61"/>
      <c r="F501" s="61"/>
    </row>
    <row r="502" spans="1:7" ht="15.6" customHeight="1" x14ac:dyDescent="0.25">
      <c r="A502" s="72" t="s">
        <v>41</v>
      </c>
      <c r="B502" s="1535" t="s">
        <v>2165</v>
      </c>
      <c r="C502" s="1536" t="s">
        <v>1988</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4" t="s">
        <v>2163</v>
      </c>
      <c r="C513" s="1535" t="s">
        <v>1990</v>
      </c>
      <c r="D513" s="72"/>
      <c r="E513" s="72"/>
      <c r="F513" s="72"/>
    </row>
    <row r="514" spans="1:12" ht="15.6" customHeight="1" x14ac:dyDescent="0.25">
      <c r="A514" s="72" t="s">
        <v>41</v>
      </c>
      <c r="B514" s="1534" t="s">
        <v>2163</v>
      </c>
      <c r="C514" s="1535"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684" t="s">
        <v>3427</v>
      </c>
      <c r="C516" s="5"/>
      <c r="D516" s="5"/>
      <c r="E516" s="5"/>
      <c r="F516" s="5"/>
    </row>
    <row r="517" spans="1:12" ht="15.6" customHeight="1" x14ac:dyDescent="0.25">
      <c r="A517" s="5" t="s">
        <v>35</v>
      </c>
      <c r="B517" s="1685"/>
      <c r="C517" s="5"/>
      <c r="D517" s="5"/>
      <c r="E517" s="5"/>
      <c r="F517" s="5"/>
    </row>
    <row r="518" spans="1:12" s="8" customFormat="1" ht="15.6" customHeight="1" x14ac:dyDescent="0.25">
      <c r="A518" s="18" t="s">
        <v>36</v>
      </c>
      <c r="B518" s="1685"/>
      <c r="C518" s="18"/>
      <c r="D518" s="18"/>
      <c r="E518" s="18"/>
      <c r="F518" s="18"/>
      <c r="G518" s="3"/>
      <c r="H518" s="3"/>
      <c r="I518" s="3"/>
      <c r="J518" s="3"/>
      <c r="K518" s="3"/>
      <c r="L518" s="3"/>
    </row>
    <row r="519" spans="1:12" s="8" customFormat="1" ht="15.6" customHeight="1" x14ac:dyDescent="0.25">
      <c r="A519" s="18" t="s">
        <v>37</v>
      </c>
      <c r="B519" s="1685"/>
      <c r="C519" s="18"/>
      <c r="D519" s="18"/>
      <c r="E519" s="18"/>
      <c r="F519" s="18"/>
      <c r="G519" s="3"/>
      <c r="H519" s="3"/>
      <c r="I519" s="3"/>
      <c r="J519" s="3"/>
      <c r="K519" s="3"/>
      <c r="L519" s="3"/>
    </row>
    <row r="520" spans="1:12" ht="15.6" customHeight="1" x14ac:dyDescent="0.25">
      <c r="A520" s="435" t="s">
        <v>57</v>
      </c>
      <c r="B520" s="1685"/>
      <c r="C520" s="435"/>
      <c r="D520" s="435"/>
      <c r="E520" s="435"/>
      <c r="F520" s="435"/>
    </row>
    <row r="521" spans="1:12" ht="15.6" customHeight="1" x14ac:dyDescent="0.25">
      <c r="A521" s="5" t="s">
        <v>39</v>
      </c>
      <c r="B521" s="1685"/>
      <c r="C521" s="5"/>
      <c r="D521" s="5"/>
      <c r="E521" s="5"/>
      <c r="F521" s="5"/>
    </row>
    <row r="522" spans="1:12" ht="15.6" customHeight="1" x14ac:dyDescent="0.25">
      <c r="A522" s="5" t="s">
        <v>38</v>
      </c>
      <c r="B522" s="1685"/>
      <c r="C522" s="5"/>
      <c r="D522" s="5"/>
      <c r="E522" s="5"/>
      <c r="F522" s="5"/>
    </row>
    <row r="523" spans="1:12" ht="15.6" customHeight="1" x14ac:dyDescent="0.25">
      <c r="A523" s="72" t="s">
        <v>40</v>
      </c>
      <c r="B523" s="1685"/>
      <c r="C523" s="72"/>
      <c r="D523" s="72"/>
      <c r="E523" s="72"/>
      <c r="F523" s="72"/>
    </row>
    <row r="524" spans="1:12" ht="15.6" customHeight="1" x14ac:dyDescent="0.25">
      <c r="A524" s="72" t="s">
        <v>41</v>
      </c>
      <c r="B524" s="1686"/>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897" t="s">
        <v>2081</v>
      </c>
      <c r="C528" s="897" t="s">
        <v>1894</v>
      </c>
      <c r="D528" s="909" t="s">
        <v>230</v>
      </c>
      <c r="E528" s="75" t="s">
        <v>2406</v>
      </c>
      <c r="F528" s="75" t="s">
        <v>231</v>
      </c>
    </row>
    <row r="529" spans="1:6" ht="15.6" customHeight="1" x14ac:dyDescent="0.25">
      <c r="A529" s="5" t="s">
        <v>37</v>
      </c>
      <c r="B529" s="897" t="s">
        <v>2082</v>
      </c>
      <c r="C529" s="897" t="s">
        <v>1894</v>
      </c>
      <c r="D529" s="897" t="s">
        <v>234</v>
      </c>
      <c r="E529" s="75" t="s">
        <v>2406</v>
      </c>
      <c r="F529" s="75" t="s">
        <v>235</v>
      </c>
    </row>
    <row r="530" spans="1:6" ht="15.6" customHeight="1" x14ac:dyDescent="0.25">
      <c r="A530" s="435" t="s">
        <v>57</v>
      </c>
      <c r="B530" s="436"/>
      <c r="C530" s="436"/>
      <c r="D530" s="551"/>
      <c r="E530" s="552"/>
      <c r="F530" s="436"/>
    </row>
    <row r="531" spans="1:6" ht="15.6" customHeight="1" x14ac:dyDescent="0.25">
      <c r="A531" s="5" t="s">
        <v>39</v>
      </c>
      <c r="B531" s="897" t="s">
        <v>2083</v>
      </c>
      <c r="C531" s="897" t="s">
        <v>1894</v>
      </c>
      <c r="D531" s="888" t="s">
        <v>237</v>
      </c>
      <c r="E531" s="38" t="s">
        <v>2406</v>
      </c>
      <c r="F531" s="5" t="s">
        <v>238</v>
      </c>
    </row>
    <row r="532" spans="1:6" ht="15.6" customHeight="1" x14ac:dyDescent="0.25">
      <c r="A532" s="5" t="s">
        <v>38</v>
      </c>
      <c r="B532" s="32"/>
      <c r="C532" s="32" t="s">
        <v>1991</v>
      </c>
      <c r="D532" s="74"/>
      <c r="E532" s="38"/>
      <c r="F532" s="5"/>
    </row>
    <row r="533" spans="1:6" ht="15.6" customHeight="1" x14ac:dyDescent="0.25">
      <c r="A533" s="72" t="s">
        <v>40</v>
      </c>
      <c r="B533" s="1535" t="s">
        <v>2165</v>
      </c>
      <c r="C533" s="1536" t="s">
        <v>1988</v>
      </c>
      <c r="D533" s="79"/>
      <c r="E533" s="79"/>
      <c r="F533" s="79"/>
    </row>
    <row r="534" spans="1:6" ht="15.6" customHeight="1" x14ac:dyDescent="0.25">
      <c r="A534" s="72" t="s">
        <v>41</v>
      </c>
      <c r="B534" s="1535" t="s">
        <v>2165</v>
      </c>
      <c r="C534" s="1536"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3398</v>
      </c>
      <c r="C541" s="718" t="s">
        <v>2799</v>
      </c>
      <c r="D541" s="718" t="s">
        <v>2871</v>
      </c>
      <c r="E541" s="727" t="s">
        <v>2862</v>
      </c>
      <c r="F541" s="718" t="s">
        <v>2875</v>
      </c>
    </row>
    <row r="542" spans="1:6" ht="15.6" customHeight="1" x14ac:dyDescent="0.25">
      <c r="A542" s="5" t="s">
        <v>38</v>
      </c>
      <c r="B542" s="718" t="s">
        <v>3399</v>
      </c>
      <c r="C542" s="727" t="s">
        <v>2799</v>
      </c>
      <c r="D542" s="718" t="s">
        <v>2871</v>
      </c>
      <c r="E542" s="727" t="s">
        <v>2862</v>
      </c>
      <c r="F542" s="718" t="s">
        <v>2875</v>
      </c>
    </row>
    <row r="543" spans="1:6" ht="15.6" customHeight="1" x14ac:dyDescent="0.25">
      <c r="A543" s="72" t="s">
        <v>40</v>
      </c>
      <c r="B543" s="718" t="s">
        <v>3398</v>
      </c>
      <c r="C543" s="718" t="s">
        <v>2800</v>
      </c>
      <c r="D543" s="718" t="s">
        <v>2871</v>
      </c>
      <c r="E543" s="727" t="s">
        <v>2862</v>
      </c>
      <c r="F543" s="718" t="s">
        <v>2875</v>
      </c>
    </row>
    <row r="544" spans="1:6" ht="15.6" customHeight="1" x14ac:dyDescent="0.25">
      <c r="A544" s="72" t="s">
        <v>41</v>
      </c>
      <c r="B544" s="718" t="s">
        <v>3399</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B546" s="1213" t="s">
        <v>3127</v>
      </c>
      <c r="C546" s="1213" t="s">
        <v>53</v>
      </c>
      <c r="D546" s="1213" t="s">
        <v>3125</v>
      </c>
      <c r="E546" s="1241" t="s">
        <v>74</v>
      </c>
      <c r="F546" s="1241" t="s">
        <v>3126</v>
      </c>
    </row>
    <row r="547" spans="1:7" ht="15.6" customHeight="1" x14ac:dyDescent="0.25">
      <c r="A547" s="5" t="s">
        <v>35</v>
      </c>
      <c r="B547" s="1213" t="s">
        <v>3128</v>
      </c>
      <c r="C547" s="1213" t="s">
        <v>53</v>
      </c>
      <c r="D547" s="1213" t="s">
        <v>3125</v>
      </c>
      <c r="E547" s="1241" t="s">
        <v>74</v>
      </c>
      <c r="F547" s="1241" t="s">
        <v>3126</v>
      </c>
    </row>
    <row r="548" spans="1:7" ht="15.6" customHeight="1" x14ac:dyDescent="0.25">
      <c r="A548" s="5" t="s">
        <v>36</v>
      </c>
      <c r="B548" s="1207" t="s">
        <v>3130</v>
      </c>
      <c r="C548" s="1207" t="s">
        <v>53</v>
      </c>
      <c r="D548" s="1207" t="s">
        <v>3129</v>
      </c>
      <c r="E548" s="1242" t="s">
        <v>74</v>
      </c>
      <c r="F548" s="1242" t="s">
        <v>3126</v>
      </c>
    </row>
    <row r="549" spans="1:7" ht="15.6" customHeight="1" x14ac:dyDescent="0.25">
      <c r="A549" s="5" t="s">
        <v>37</v>
      </c>
      <c r="B549" s="1207" t="s">
        <v>3131</v>
      </c>
      <c r="C549" s="1243" t="s">
        <v>53</v>
      </c>
      <c r="D549" s="1243" t="s">
        <v>3129</v>
      </c>
      <c r="E549" s="1242" t="s">
        <v>74</v>
      </c>
      <c r="F549" s="1242" t="s">
        <v>3126</v>
      </c>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4" t="s">
        <v>2164</v>
      </c>
      <c r="C553" s="1534" t="s">
        <v>1986</v>
      </c>
      <c r="D553" s="61"/>
      <c r="E553" s="61"/>
      <c r="F553" s="61"/>
    </row>
    <row r="554" spans="1:7" ht="15.6" customHeight="1" x14ac:dyDescent="0.25">
      <c r="A554" s="72" t="s">
        <v>41</v>
      </c>
      <c r="B554" s="1534" t="s">
        <v>2164</v>
      </c>
      <c r="C554" s="1534"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B558" s="5"/>
      <c r="C558" s="5"/>
      <c r="D558" s="5"/>
      <c r="E558" s="5"/>
      <c r="F558" s="5"/>
      <c r="G558" s="516"/>
    </row>
    <row r="559" spans="1:7" s="39" customFormat="1" ht="15.6" customHeight="1" x14ac:dyDescent="0.25">
      <c r="A559" s="5" t="s">
        <v>35</v>
      </c>
      <c r="B559" s="5"/>
      <c r="C559" s="5"/>
      <c r="D559" s="5"/>
      <c r="E559" s="5"/>
      <c r="F559" s="5"/>
      <c r="G559" s="516"/>
    </row>
    <row r="560" spans="1:7" ht="15.6" customHeight="1" x14ac:dyDescent="0.25">
      <c r="A560" s="5" t="s">
        <v>36</v>
      </c>
      <c r="B560" s="5"/>
      <c r="C560" s="5"/>
      <c r="D560" s="5"/>
      <c r="E560" s="5"/>
      <c r="F560" s="5"/>
    </row>
    <row r="561" spans="1:12" ht="15.6" customHeight="1" x14ac:dyDescent="0.25">
      <c r="A561" s="5" t="s">
        <v>37</v>
      </c>
      <c r="B561" s="5"/>
      <c r="C561" s="5"/>
      <c r="D561" s="5"/>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4" t="s">
        <v>2163</v>
      </c>
      <c r="C565" s="1535" t="s">
        <v>1990</v>
      </c>
      <c r="D565" s="72"/>
      <c r="E565" s="72"/>
      <c r="F565" s="72"/>
    </row>
    <row r="566" spans="1:12" ht="15.6" customHeight="1" x14ac:dyDescent="0.25">
      <c r="A566" s="72" t="s">
        <v>41</v>
      </c>
      <c r="B566" s="1534" t="s">
        <v>2163</v>
      </c>
      <c r="C566" s="1535"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684" t="s">
        <v>3428</v>
      </c>
      <c r="C573" s="18"/>
      <c r="D573" s="18"/>
      <c r="E573" s="18"/>
      <c r="F573" s="18"/>
    </row>
    <row r="574" spans="1:12" ht="15.6" customHeight="1" x14ac:dyDescent="0.25">
      <c r="A574" s="5" t="s">
        <v>38</v>
      </c>
      <c r="B574" s="1685"/>
      <c r="C574" s="18"/>
      <c r="D574" s="18"/>
      <c r="E574" s="18"/>
      <c r="F574" s="18"/>
    </row>
    <row r="575" spans="1:12" ht="15.6" customHeight="1" x14ac:dyDescent="0.25">
      <c r="A575" s="72" t="s">
        <v>40</v>
      </c>
      <c r="B575" s="1685"/>
      <c r="C575" s="18"/>
      <c r="D575" s="18"/>
      <c r="E575" s="18"/>
      <c r="F575" s="18"/>
    </row>
    <row r="576" spans="1:12" ht="15.6" customHeight="1" x14ac:dyDescent="0.25">
      <c r="A576" s="72" t="s">
        <v>41</v>
      </c>
      <c r="B576" s="1686"/>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684" t="s">
        <v>3429</v>
      </c>
      <c r="C578" s="27"/>
      <c r="D578" s="30"/>
      <c r="E578" s="27"/>
      <c r="F578" s="30"/>
    </row>
    <row r="579" spans="1:6" ht="15.6" customHeight="1" x14ac:dyDescent="0.25">
      <c r="A579" s="5" t="s">
        <v>35</v>
      </c>
      <c r="B579" s="1685"/>
      <c r="C579" s="27"/>
      <c r="D579" s="30"/>
      <c r="E579" s="578"/>
      <c r="F579" s="30"/>
    </row>
    <row r="580" spans="1:6" ht="15.6" customHeight="1" x14ac:dyDescent="0.25">
      <c r="A580" s="5" t="s">
        <v>36</v>
      </c>
      <c r="B580" s="1685"/>
      <c r="C580" s="27"/>
      <c r="D580" s="30"/>
      <c r="E580" s="578"/>
      <c r="F580" s="30"/>
    </row>
    <row r="581" spans="1:6" ht="15.6" customHeight="1" x14ac:dyDescent="0.25">
      <c r="A581" s="5" t="s">
        <v>37</v>
      </c>
      <c r="B581" s="1685"/>
      <c r="C581" s="27"/>
      <c r="D581" s="30"/>
      <c r="E581" s="578"/>
      <c r="F581" s="30"/>
    </row>
    <row r="582" spans="1:6" ht="15.6" customHeight="1" x14ac:dyDescent="0.25">
      <c r="A582" s="435" t="s">
        <v>57</v>
      </c>
      <c r="B582" s="1685"/>
      <c r="C582" s="68"/>
      <c r="D582" s="32"/>
      <c r="E582" s="38"/>
      <c r="F582" s="5"/>
    </row>
    <row r="583" spans="1:6" ht="15.6" customHeight="1" x14ac:dyDescent="0.25">
      <c r="A583" s="5" t="s">
        <v>39</v>
      </c>
      <c r="B583" s="1685"/>
      <c r="C583" s="27"/>
      <c r="D583" s="18"/>
      <c r="E583" s="38"/>
      <c r="F583" s="5"/>
    </row>
    <row r="584" spans="1:6" ht="15.6" customHeight="1" x14ac:dyDescent="0.25">
      <c r="A584" s="5" t="s">
        <v>38</v>
      </c>
      <c r="B584" s="1685"/>
      <c r="C584" s="27"/>
      <c r="D584" s="18"/>
      <c r="E584" s="38"/>
      <c r="F584" s="5"/>
    </row>
    <row r="585" spans="1:6" ht="15.6" customHeight="1" x14ac:dyDescent="0.25">
      <c r="A585" s="72" t="s">
        <v>40</v>
      </c>
      <c r="B585" s="1685"/>
      <c r="C585" s="648"/>
      <c r="D585" s="79"/>
      <c r="E585" s="79"/>
      <c r="F585" s="79"/>
    </row>
    <row r="586" spans="1:6" ht="15.6" customHeight="1" x14ac:dyDescent="0.25">
      <c r="A586" s="72" t="s">
        <v>41</v>
      </c>
      <c r="B586" s="1686"/>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684" t="s">
        <v>3430</v>
      </c>
      <c r="C588" s="32"/>
      <c r="D588" s="48"/>
      <c r="E588" s="18"/>
      <c r="F588" s="27"/>
    </row>
    <row r="589" spans="1:6" x14ac:dyDescent="0.25">
      <c r="A589" s="70" t="s">
        <v>35</v>
      </c>
      <c r="B589" s="1685"/>
      <c r="C589" s="32"/>
      <c r="D589" s="48"/>
      <c r="E589" s="18"/>
      <c r="F589" s="27"/>
    </row>
    <row r="590" spans="1:6" x14ac:dyDescent="0.25">
      <c r="A590" s="70" t="s">
        <v>36</v>
      </c>
      <c r="B590" s="1685"/>
      <c r="C590" s="32"/>
      <c r="D590" s="48"/>
      <c r="E590" s="38"/>
      <c r="F590" s="587"/>
    </row>
    <row r="591" spans="1:6" x14ac:dyDescent="0.25">
      <c r="A591" s="70" t="s">
        <v>37</v>
      </c>
      <c r="B591" s="1685"/>
      <c r="C591" s="32"/>
      <c r="D591" s="48"/>
      <c r="E591" s="38"/>
      <c r="F591" s="587"/>
    </row>
    <row r="592" spans="1:6" ht="15.6" customHeight="1" x14ac:dyDescent="0.25">
      <c r="A592" s="435" t="s">
        <v>57</v>
      </c>
      <c r="B592" s="1685"/>
      <c r="C592" s="68"/>
      <c r="D592" s="68"/>
      <c r="E592" s="68"/>
      <c r="F592" s="5"/>
    </row>
    <row r="593" spans="1:6" ht="15.6" customHeight="1" x14ac:dyDescent="0.25">
      <c r="A593" s="5" t="s">
        <v>39</v>
      </c>
      <c r="B593" s="1685"/>
      <c r="C593" s="1530"/>
      <c r="D593" s="48"/>
      <c r="E593" s="48"/>
      <c r="F593" s="48"/>
    </row>
    <row r="594" spans="1:6" ht="15.6" customHeight="1" x14ac:dyDescent="0.25">
      <c r="A594" s="5" t="s">
        <v>38</v>
      </c>
      <c r="B594" s="1685"/>
      <c r="C594" s="1532"/>
      <c r="D594" s="48"/>
      <c r="E594" s="48"/>
      <c r="F594" s="1533"/>
    </row>
    <row r="595" spans="1:6" ht="15.6" customHeight="1" x14ac:dyDescent="0.25">
      <c r="A595" s="72" t="s">
        <v>40</v>
      </c>
      <c r="B595" s="1685"/>
      <c r="C595" s="48"/>
      <c r="D595" s="48"/>
      <c r="E595" s="48"/>
      <c r="F595" s="48"/>
    </row>
    <row r="596" spans="1:6" ht="15.6" customHeight="1" x14ac:dyDescent="0.25">
      <c r="A596" s="72" t="s">
        <v>41</v>
      </c>
      <c r="B596" s="1686"/>
      <c r="C596" s="1531"/>
      <c r="D596" s="48"/>
      <c r="E596" s="48"/>
      <c r="F596" s="1533"/>
    </row>
    <row r="597" spans="1:6" s="8" customFormat="1" ht="15.6" customHeight="1" x14ac:dyDescent="0.25">
      <c r="A597" s="645" t="s">
        <v>2676</v>
      </c>
      <c r="B597" s="522"/>
      <c r="C597" s="18"/>
      <c r="D597" s="18"/>
      <c r="E597" s="18"/>
      <c r="F597" s="18"/>
    </row>
    <row r="598" spans="1:6" ht="15.6" customHeight="1" x14ac:dyDescent="0.25">
      <c r="A598" s="5" t="s">
        <v>34</v>
      </c>
      <c r="B598" s="1684" t="s">
        <v>3431</v>
      </c>
      <c r="C598" s="5"/>
      <c r="D598" s="32"/>
      <c r="E598" s="38"/>
      <c r="F598" s="5"/>
    </row>
    <row r="599" spans="1:6" ht="15.6" customHeight="1" x14ac:dyDescent="0.25">
      <c r="A599" s="5" t="s">
        <v>35</v>
      </c>
      <c r="B599" s="1685"/>
      <c r="C599" s="5"/>
      <c r="D599" s="32"/>
      <c r="E599" s="38"/>
      <c r="F599" s="5"/>
    </row>
    <row r="600" spans="1:6" ht="15.6" customHeight="1" x14ac:dyDescent="0.25">
      <c r="A600" s="5" t="s">
        <v>36</v>
      </c>
      <c r="B600" s="1685"/>
      <c r="C600" s="5"/>
      <c r="D600" s="32"/>
      <c r="E600" s="38"/>
      <c r="F600" s="5"/>
    </row>
    <row r="601" spans="1:6" ht="15.6" customHeight="1" x14ac:dyDescent="0.25">
      <c r="A601" s="5" t="s">
        <v>37</v>
      </c>
      <c r="B601" s="1685"/>
      <c r="C601" s="5"/>
      <c r="D601" s="32"/>
      <c r="E601" s="38"/>
      <c r="F601" s="5"/>
    </row>
    <row r="602" spans="1:6" ht="15.6" customHeight="1" x14ac:dyDescent="0.25">
      <c r="A602" s="435" t="s">
        <v>57</v>
      </c>
      <c r="B602" s="1685"/>
      <c r="C602" s="68"/>
      <c r="D602" s="68"/>
      <c r="E602" s="68"/>
      <c r="F602" s="5"/>
    </row>
    <row r="603" spans="1:6" s="8" customFormat="1" ht="15.6" customHeight="1" x14ac:dyDescent="0.25">
      <c r="A603" s="18" t="s">
        <v>39</v>
      </c>
      <c r="B603" s="1685"/>
      <c r="C603" s="27"/>
      <c r="D603" s="48"/>
      <c r="E603" s="18"/>
      <c r="F603" s="32"/>
    </row>
    <row r="604" spans="1:6" s="8" customFormat="1" ht="15.6" customHeight="1" x14ac:dyDescent="0.25">
      <c r="A604" s="18" t="s">
        <v>38</v>
      </c>
      <c r="B604" s="1685"/>
      <c r="C604" s="27"/>
      <c r="D604" s="48"/>
      <c r="E604" s="18"/>
      <c r="F604" s="32"/>
    </row>
    <row r="605" spans="1:6" ht="15.6" customHeight="1" x14ac:dyDescent="0.25">
      <c r="A605" s="72" t="s">
        <v>40</v>
      </c>
      <c r="B605" s="1685"/>
      <c r="C605" s="5"/>
      <c r="D605" s="61"/>
      <c r="E605" s="61"/>
      <c r="F605" s="61"/>
    </row>
    <row r="606" spans="1:6" ht="15.6" customHeight="1" x14ac:dyDescent="0.25">
      <c r="A606" s="72" t="s">
        <v>41</v>
      </c>
      <c r="B606" s="1686"/>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3238</v>
      </c>
      <c r="E610" s="724" t="s">
        <v>1327</v>
      </c>
      <c r="F610" s="741" t="s">
        <v>2359</v>
      </c>
      <c r="G610" s="516"/>
    </row>
    <row r="611" spans="1:12" s="39" customFormat="1" ht="15.6" customHeight="1" x14ac:dyDescent="0.25">
      <c r="A611" s="5" t="s">
        <v>35</v>
      </c>
      <c r="B611" s="85" t="s">
        <v>1636</v>
      </c>
      <c r="C611" s="720" t="s">
        <v>1</v>
      </c>
      <c r="D611" s="741" t="s">
        <v>3239</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4" t="s">
        <v>2163</v>
      </c>
      <c r="C617" s="1535" t="s">
        <v>1990</v>
      </c>
      <c r="D617" s="75"/>
      <c r="E617" s="75"/>
      <c r="F617" s="75"/>
    </row>
    <row r="618" spans="1:12" ht="15.6" customHeight="1" x14ac:dyDescent="0.25">
      <c r="A618" s="72" t="s">
        <v>41</v>
      </c>
      <c r="B618" s="1534" t="s">
        <v>2163</v>
      </c>
      <c r="C618" s="1535"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909" t="s">
        <v>2075</v>
      </c>
      <c r="C620" s="909" t="s">
        <v>1894</v>
      </c>
      <c r="D620" s="909" t="s">
        <v>2480</v>
      </c>
      <c r="E620" s="38" t="s">
        <v>2406</v>
      </c>
      <c r="F620" s="38" t="s">
        <v>216</v>
      </c>
    </row>
    <row r="621" spans="1:12" ht="15.6" customHeight="1" x14ac:dyDescent="0.25">
      <c r="A621" s="5" t="s">
        <v>35</v>
      </c>
      <c r="B621" s="909" t="s">
        <v>2077</v>
      </c>
      <c r="C621" s="909" t="s">
        <v>1894</v>
      </c>
      <c r="D621" s="909" t="s">
        <v>218</v>
      </c>
      <c r="E621" s="38" t="s">
        <v>2406</v>
      </c>
      <c r="F621" s="38" t="s">
        <v>219</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888" t="s">
        <v>2076</v>
      </c>
      <c r="C625" s="888" t="s">
        <v>1894</v>
      </c>
      <c r="D625" s="888" t="s">
        <v>2481</v>
      </c>
      <c r="E625" s="77" t="s">
        <v>2406</v>
      </c>
      <c r="F625" s="74" t="s">
        <v>222</v>
      </c>
    </row>
    <row r="626" spans="1:6" ht="15.6" customHeight="1" x14ac:dyDescent="0.25">
      <c r="A626" s="5" t="s">
        <v>38</v>
      </c>
      <c r="B626" s="888" t="s">
        <v>2078</v>
      </c>
      <c r="C626" s="888" t="s">
        <v>1894</v>
      </c>
      <c r="D626" s="888" t="s">
        <v>2482</v>
      </c>
      <c r="E626" s="77" t="s">
        <v>2406</v>
      </c>
      <c r="F626" s="74" t="s">
        <v>225</v>
      </c>
    </row>
    <row r="627" spans="1:6" ht="15.6" customHeight="1" x14ac:dyDescent="0.25">
      <c r="A627" s="72" t="s">
        <v>40</v>
      </c>
      <c r="B627" s="888" t="s">
        <v>2079</v>
      </c>
      <c r="C627" s="888" t="s">
        <v>1894</v>
      </c>
      <c r="D627" s="888" t="s">
        <v>2483</v>
      </c>
      <c r="E627" s="77" t="s">
        <v>2406</v>
      </c>
      <c r="F627" s="74" t="s">
        <v>228</v>
      </c>
    </row>
    <row r="628" spans="1:6" ht="15.6" customHeight="1" x14ac:dyDescent="0.25">
      <c r="A628" s="72" t="s">
        <v>41</v>
      </c>
      <c r="B628" s="888" t="s">
        <v>2080</v>
      </c>
      <c r="C628" s="888" t="s">
        <v>1894</v>
      </c>
      <c r="D628" s="888" t="s">
        <v>230</v>
      </c>
      <c r="E628" s="77" t="s">
        <v>2406</v>
      </c>
      <c r="F628" s="74" t="s">
        <v>231</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5" t="s">
        <v>2165</v>
      </c>
      <c r="C637" s="1536" t="s">
        <v>1988</v>
      </c>
      <c r="D637" s="79"/>
      <c r="E637" s="79"/>
      <c r="F637" s="79"/>
    </row>
    <row r="638" spans="1:6" ht="15.6" customHeight="1" x14ac:dyDescent="0.25">
      <c r="A638" s="72" t="s">
        <v>41</v>
      </c>
      <c r="B638" s="1535" t="s">
        <v>2165</v>
      </c>
      <c r="C638" s="1536" t="s">
        <v>1988</v>
      </c>
      <c r="D638" s="79"/>
      <c r="E638" s="79"/>
      <c r="F638" s="79"/>
    </row>
    <row r="639" spans="1:6" s="8" customFormat="1" ht="15.6" customHeight="1" x14ac:dyDescent="0.25">
      <c r="A639" s="645" t="s">
        <v>3422</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ht="15.6" customHeight="1" x14ac:dyDescent="0.25">
      <c r="A644" s="435" t="s">
        <v>57</v>
      </c>
      <c r="B644" s="435"/>
      <c r="C644" s="435"/>
      <c r="D644" s="435"/>
      <c r="E644" s="435"/>
      <c r="F644" s="436"/>
    </row>
    <row r="645" spans="1:6" ht="15.6" customHeight="1" x14ac:dyDescent="0.25">
      <c r="A645" s="5" t="s">
        <v>39</v>
      </c>
      <c r="B645" s="718" t="s">
        <v>3400</v>
      </c>
      <c r="C645" s="768" t="s">
        <v>3206</v>
      </c>
      <c r="D645" s="718" t="s">
        <v>2763</v>
      </c>
      <c r="E645" s="727" t="s">
        <v>1340</v>
      </c>
      <c r="F645" s="718" t="s">
        <v>3243</v>
      </c>
    </row>
    <row r="646" spans="1:6" ht="15.6" customHeight="1" x14ac:dyDescent="0.25">
      <c r="A646" s="5" t="s">
        <v>38</v>
      </c>
      <c r="B646" s="718" t="s">
        <v>3401</v>
      </c>
      <c r="C646" s="770" t="s">
        <v>3206</v>
      </c>
      <c r="D646" s="718" t="s">
        <v>3203</v>
      </c>
      <c r="E646" s="727" t="s">
        <v>1340</v>
      </c>
      <c r="F646" s="764" t="s">
        <v>3208</v>
      </c>
    </row>
    <row r="647" spans="1:6" ht="15.6" customHeight="1" x14ac:dyDescent="0.25">
      <c r="A647" s="72" t="s">
        <v>40</v>
      </c>
      <c r="B647" s="718" t="s">
        <v>3400</v>
      </c>
      <c r="C647" s="727" t="s">
        <v>3207</v>
      </c>
      <c r="D647" s="718" t="s">
        <v>2763</v>
      </c>
      <c r="E647" s="727" t="s">
        <v>1340</v>
      </c>
      <c r="F647" s="718" t="s">
        <v>3243</v>
      </c>
    </row>
    <row r="648" spans="1:6" ht="15.6" customHeight="1" x14ac:dyDescent="0.25">
      <c r="A648" s="72" t="s">
        <v>41</v>
      </c>
      <c r="B648" s="718" t="s">
        <v>3401</v>
      </c>
      <c r="C648" s="769" t="s">
        <v>3207</v>
      </c>
      <c r="D648" s="718" t="s">
        <v>3203</v>
      </c>
      <c r="E648" s="727" t="s">
        <v>1340</v>
      </c>
      <c r="F648" s="764" t="s">
        <v>3208</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4" t="s">
        <v>2164</v>
      </c>
      <c r="C657" s="1534" t="s">
        <v>1986</v>
      </c>
      <c r="D657" s="61"/>
      <c r="E657" s="61"/>
      <c r="F657" s="61"/>
    </row>
    <row r="658" spans="1:6" ht="15.6" customHeight="1" x14ac:dyDescent="0.25">
      <c r="A658" s="72" t="s">
        <v>41</v>
      </c>
      <c r="B658" s="1534" t="s">
        <v>2164</v>
      </c>
      <c r="C658" s="1534"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3402</v>
      </c>
      <c r="C662" s="768" t="s">
        <v>3206</v>
      </c>
      <c r="D662" s="768" t="s">
        <v>2766</v>
      </c>
      <c r="E662" s="768" t="s">
        <v>1340</v>
      </c>
      <c r="F662" s="18"/>
    </row>
    <row r="663" spans="1:6" customFormat="1" x14ac:dyDescent="0.25">
      <c r="A663" s="5" t="s">
        <v>35</v>
      </c>
      <c r="B663" s="769" t="s">
        <v>3403</v>
      </c>
      <c r="C663" s="770" t="s">
        <v>3206</v>
      </c>
      <c r="D663" s="771" t="s">
        <v>3240</v>
      </c>
      <c r="E663" s="770" t="s">
        <v>1340</v>
      </c>
      <c r="F663" s="18"/>
    </row>
    <row r="664" spans="1:6" customFormat="1" x14ac:dyDescent="0.25">
      <c r="A664" s="5" t="s">
        <v>36</v>
      </c>
      <c r="B664" s="727" t="s">
        <v>3402</v>
      </c>
      <c r="C664" s="727" t="s">
        <v>3207</v>
      </c>
      <c r="D664" s="768" t="s">
        <v>2766</v>
      </c>
      <c r="E664" s="727" t="s">
        <v>1340</v>
      </c>
      <c r="F664" s="18"/>
    </row>
    <row r="665" spans="1:6" customFormat="1" x14ac:dyDescent="0.25">
      <c r="A665" s="5" t="s">
        <v>37</v>
      </c>
      <c r="B665" s="727" t="s">
        <v>3403</v>
      </c>
      <c r="C665" s="769" t="s">
        <v>3207</v>
      </c>
      <c r="D665" s="771" t="s">
        <v>3240</v>
      </c>
      <c r="E665" s="727" t="s">
        <v>1340</v>
      </c>
      <c r="F665" s="18"/>
    </row>
    <row r="666" spans="1:6" customFormat="1" x14ac:dyDescent="0.25">
      <c r="A666" s="435" t="s">
        <v>57</v>
      </c>
      <c r="B666" s="435"/>
      <c r="C666" s="435"/>
      <c r="D666" s="435"/>
      <c r="E666" s="435"/>
      <c r="F666" s="435"/>
    </row>
    <row r="667" spans="1:6" customFormat="1" x14ac:dyDescent="0.25">
      <c r="A667" s="5" t="s">
        <v>39</v>
      </c>
      <c r="B667" s="5"/>
      <c r="C667" s="72" t="s">
        <v>1991</v>
      </c>
      <c r="D667" s="5"/>
      <c r="E667" s="5"/>
      <c r="F667" s="18"/>
    </row>
    <row r="668" spans="1:6" customFormat="1" x14ac:dyDescent="0.25">
      <c r="A668" s="5" t="s">
        <v>38</v>
      </c>
      <c r="B668" s="5"/>
      <c r="C668" s="72" t="s">
        <v>1991</v>
      </c>
      <c r="D668" s="5"/>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61" t="s">
        <v>3252</v>
      </c>
      <c r="C672" s="1662"/>
      <c r="D672" s="1663"/>
      <c r="E672" s="38"/>
      <c r="F672" s="18"/>
    </row>
    <row r="673" spans="1:6" customFormat="1" ht="18.75" customHeight="1" x14ac:dyDescent="0.25">
      <c r="A673" s="5" t="s">
        <v>35</v>
      </c>
      <c r="B673" s="1664"/>
      <c r="C673" s="1665"/>
      <c r="D673" s="1666"/>
      <c r="E673" s="38"/>
      <c r="F673" s="18"/>
    </row>
    <row r="674" spans="1:6" customFormat="1" ht="18.75" customHeight="1" x14ac:dyDescent="0.25">
      <c r="A674" s="18" t="s">
        <v>36</v>
      </c>
      <c r="B674" s="1664"/>
      <c r="C674" s="1665"/>
      <c r="D674" s="1666"/>
      <c r="E674" s="38"/>
      <c r="F674" s="18"/>
    </row>
    <row r="675" spans="1:6" customFormat="1" ht="18.75" customHeight="1" x14ac:dyDescent="0.25">
      <c r="A675" s="18" t="s">
        <v>37</v>
      </c>
      <c r="B675" s="1667"/>
      <c r="C675" s="1668"/>
      <c r="D675" s="1669"/>
      <c r="E675" s="38"/>
      <c r="F675" s="18"/>
    </row>
    <row r="676" spans="1:6" customFormat="1" x14ac:dyDescent="0.25">
      <c r="A676" s="435" t="s">
        <v>57</v>
      </c>
      <c r="B676" s="436"/>
      <c r="C676" s="436"/>
      <c r="D676" s="551"/>
      <c r="E676" s="552"/>
      <c r="F676" s="435"/>
    </row>
    <row r="677" spans="1:6" customFormat="1" ht="18.75" customHeight="1" x14ac:dyDescent="0.25">
      <c r="A677" s="5" t="s">
        <v>39</v>
      </c>
      <c r="B677" s="1661" t="s">
        <v>3250</v>
      </c>
      <c r="C677" s="1662"/>
      <c r="D677" s="1663"/>
      <c r="E677" s="682"/>
      <c r="F677" s="18"/>
    </row>
    <row r="678" spans="1:6" customFormat="1" ht="18.75" customHeight="1" x14ac:dyDescent="0.25">
      <c r="A678" s="5" t="s">
        <v>38</v>
      </c>
      <c r="B678" s="1664"/>
      <c r="C678" s="1665"/>
      <c r="D678" s="1666"/>
      <c r="E678" s="682"/>
      <c r="F678" s="18"/>
    </row>
    <row r="679" spans="1:6" customFormat="1" ht="18.75" customHeight="1" x14ac:dyDescent="0.25">
      <c r="A679" s="72" t="s">
        <v>40</v>
      </c>
      <c r="B679" s="1664"/>
      <c r="C679" s="1665"/>
      <c r="D679" s="1666"/>
      <c r="E679" s="682"/>
      <c r="F679" s="18"/>
    </row>
    <row r="680" spans="1:6" customFormat="1" ht="18.75" customHeight="1" x14ac:dyDescent="0.25">
      <c r="A680" s="72" t="s">
        <v>41</v>
      </c>
      <c r="B680" s="1667"/>
      <c r="C680" s="1668"/>
      <c r="D680" s="1669"/>
      <c r="E680" s="682"/>
      <c r="F680" s="18"/>
    </row>
    <row r="681" spans="1:6" customFormat="1" x14ac:dyDescent="0.25">
      <c r="A681" s="645" t="s">
        <v>63</v>
      </c>
      <c r="B681" s="572"/>
      <c r="C681" s="14"/>
      <c r="D681" s="14"/>
      <c r="E681" s="14"/>
      <c r="F681" s="645"/>
    </row>
    <row r="682" spans="1:6" customFormat="1" ht="18.75" customHeight="1" x14ac:dyDescent="0.25">
      <c r="A682" s="5" t="s">
        <v>34</v>
      </c>
      <c r="B682" s="1661" t="s">
        <v>3247</v>
      </c>
      <c r="C682" s="1662"/>
      <c r="D682" s="1663"/>
      <c r="E682" s="32"/>
      <c r="F682" s="18"/>
    </row>
    <row r="683" spans="1:6" customFormat="1" ht="18.75" customHeight="1" x14ac:dyDescent="0.25">
      <c r="A683" s="5" t="s">
        <v>35</v>
      </c>
      <c r="B683" s="1664"/>
      <c r="C683" s="1665"/>
      <c r="D683" s="1666"/>
      <c r="E683" s="32"/>
      <c r="F683" s="18"/>
    </row>
    <row r="684" spans="1:6" customFormat="1" ht="18.75" customHeight="1" x14ac:dyDescent="0.25">
      <c r="A684" s="5" t="s">
        <v>36</v>
      </c>
      <c r="B684" s="1664"/>
      <c r="C684" s="1665"/>
      <c r="D684" s="1666"/>
      <c r="E684" s="32"/>
      <c r="F684" s="18"/>
    </row>
    <row r="685" spans="1:6" customFormat="1" ht="18.75" customHeight="1" x14ac:dyDescent="0.25">
      <c r="A685" s="5" t="s">
        <v>37</v>
      </c>
      <c r="B685" s="1667"/>
      <c r="C685" s="1668"/>
      <c r="D685" s="1669"/>
      <c r="E685" s="32"/>
      <c r="F685" s="18"/>
    </row>
    <row r="686" spans="1:6" customFormat="1" x14ac:dyDescent="0.25">
      <c r="A686" s="435" t="s">
        <v>57</v>
      </c>
      <c r="B686" s="436"/>
      <c r="C686" s="436"/>
      <c r="D686" s="551"/>
      <c r="E686" s="552"/>
      <c r="F686" s="435"/>
    </row>
    <row r="687" spans="1:6" customFormat="1" ht="18.75" customHeight="1" x14ac:dyDescent="0.25">
      <c r="A687" s="5" t="s">
        <v>39</v>
      </c>
      <c r="B687" s="1661" t="s">
        <v>3248</v>
      </c>
      <c r="C687" s="1662"/>
      <c r="D687" s="1663"/>
      <c r="E687" s="38"/>
      <c r="F687" s="18"/>
    </row>
    <row r="688" spans="1:6" customFormat="1" ht="18.75" customHeight="1" x14ac:dyDescent="0.25">
      <c r="A688" s="5" t="s">
        <v>38</v>
      </c>
      <c r="B688" s="1664"/>
      <c r="C688" s="1665"/>
      <c r="D688" s="1666"/>
      <c r="E688" s="38"/>
      <c r="F688" s="18"/>
    </row>
    <row r="689" spans="1:6" customFormat="1" ht="18.75" customHeight="1" x14ac:dyDescent="0.25">
      <c r="A689" s="72" t="s">
        <v>40</v>
      </c>
      <c r="B689" s="1664"/>
      <c r="C689" s="1665"/>
      <c r="D689" s="1666"/>
      <c r="E689" s="79"/>
      <c r="F689" s="18"/>
    </row>
    <row r="690" spans="1:6" customFormat="1" ht="18.75" customHeight="1" x14ac:dyDescent="0.25">
      <c r="A690" s="72" t="s">
        <v>41</v>
      </c>
      <c r="B690" s="1667"/>
      <c r="C690" s="1668"/>
      <c r="D690" s="1669"/>
      <c r="E690" s="79"/>
      <c r="F690" s="18"/>
    </row>
    <row r="691" spans="1:6" customFormat="1" x14ac:dyDescent="0.25">
      <c r="A691" s="645" t="s">
        <v>3432</v>
      </c>
      <c r="B691" s="572"/>
      <c r="C691" s="14"/>
      <c r="D691" s="14"/>
      <c r="E691" s="14"/>
      <c r="F691" s="645"/>
    </row>
    <row r="692" spans="1:6" customFormat="1" x14ac:dyDescent="0.25">
      <c r="A692" s="70" t="s">
        <v>34</v>
      </c>
      <c r="B692" s="5"/>
      <c r="C692" s="32" t="s">
        <v>1991</v>
      </c>
      <c r="D692" s="48"/>
      <c r="E692" s="18"/>
      <c r="F692" s="18"/>
    </row>
    <row r="693" spans="1:6" customFormat="1" x14ac:dyDescent="0.25">
      <c r="A693" s="70" t="s">
        <v>35</v>
      </c>
      <c r="B693" s="5"/>
      <c r="C693" s="32" t="s">
        <v>1991</v>
      </c>
      <c r="D693" s="48"/>
      <c r="E693" s="18"/>
      <c r="F693" s="18"/>
    </row>
    <row r="694" spans="1:6" customFormat="1" x14ac:dyDescent="0.25">
      <c r="A694" s="70" t="s">
        <v>36</v>
      </c>
      <c r="B694" s="32"/>
      <c r="C694" s="32" t="s">
        <v>1991</v>
      </c>
      <c r="D694" s="48"/>
      <c r="E694" s="38"/>
      <c r="F694" s="18"/>
    </row>
    <row r="695" spans="1:6" customFormat="1" x14ac:dyDescent="0.25">
      <c r="A695" s="70" t="s">
        <v>37</v>
      </c>
      <c r="B695" s="32"/>
      <c r="C695" s="32" t="s">
        <v>1991</v>
      </c>
      <c r="D695" s="48"/>
      <c r="E695" s="38"/>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687" t="s">
        <v>3251</v>
      </c>
      <c r="C702" s="1688"/>
      <c r="D702" s="100"/>
      <c r="E702" s="99"/>
      <c r="F702" s="18"/>
    </row>
    <row r="703" spans="1:6" customFormat="1" ht="20.25" customHeight="1" x14ac:dyDescent="0.25">
      <c r="A703" s="5" t="s">
        <v>35</v>
      </c>
      <c r="B703" s="1689"/>
      <c r="C703" s="1690"/>
      <c r="D703" s="100"/>
      <c r="E703" s="99"/>
      <c r="F703" s="18"/>
    </row>
    <row r="704" spans="1:6" customFormat="1" ht="20.25" customHeight="1" x14ac:dyDescent="0.25">
      <c r="A704" s="5" t="s">
        <v>36</v>
      </c>
      <c r="B704" s="1689"/>
      <c r="C704" s="1690"/>
      <c r="D704" s="100"/>
      <c r="E704" s="99"/>
      <c r="F704" s="18"/>
    </row>
    <row r="705" spans="1:6" customFormat="1" ht="18.75" customHeight="1" x14ac:dyDescent="0.25">
      <c r="A705" s="5" t="s">
        <v>37</v>
      </c>
      <c r="B705" s="1691"/>
      <c r="C705" s="1692"/>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row r="712" spans="1:6" ht="18.75" x14ac:dyDescent="0.25">
      <c r="A712" s="645" t="s">
        <v>3440</v>
      </c>
      <c r="B712" s="1540" t="s">
        <v>3443</v>
      </c>
    </row>
    <row r="713" spans="1:6" ht="18.75" x14ac:dyDescent="0.25">
      <c r="A713" s="645" t="s">
        <v>3441</v>
      </c>
      <c r="B713" s="1540" t="s">
        <v>3442</v>
      </c>
    </row>
  </sheetData>
  <autoFilter ref="A35:F35" xr:uid="{4D8DEA91-0C62-4C32-8ACF-1E553FD27C26}"/>
  <mergeCells count="17">
    <mergeCell ref="A33:F33"/>
    <mergeCell ref="A34:F34"/>
    <mergeCell ref="B38:B41"/>
    <mergeCell ref="B73:B76"/>
    <mergeCell ref="B78:B86"/>
    <mergeCell ref="B390:B398"/>
    <mergeCell ref="B328:B336"/>
    <mergeCell ref="B516:B524"/>
    <mergeCell ref="B573:B576"/>
    <mergeCell ref="B578:B586"/>
    <mergeCell ref="B588:B596"/>
    <mergeCell ref="B598:B606"/>
    <mergeCell ref="B702:C705"/>
    <mergeCell ref="B687:D690"/>
    <mergeCell ref="B682:D685"/>
    <mergeCell ref="B677:D680"/>
    <mergeCell ref="B672:D675"/>
  </mergeCells>
  <phoneticPr fontId="2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7" t="s">
        <v>3283</v>
      </c>
      <c r="B31" s="1405">
        <f>SUM(B15,B17,B19,B21,B23,B25,B26,B27,B28)</f>
        <v>146</v>
      </c>
      <c r="C31" s="676">
        <f>ROUND(B31/B30*100,0)</f>
        <v>75</v>
      </c>
      <c r="D31" s="52"/>
      <c r="E31" s="26"/>
      <c r="F31" s="3"/>
    </row>
    <row r="32" spans="1:6" ht="15.6" customHeight="1" x14ac:dyDescent="0.25">
      <c r="A32" s="686" t="s">
        <v>3284</v>
      </c>
      <c r="B32" s="1459">
        <f>SUM(B16,B18,B20,B22,B24,B29)</f>
        <v>48</v>
      </c>
      <c r="C32" s="1460">
        <f>ROUND(B32/B30*100,0)</f>
        <v>25</v>
      </c>
      <c r="D32" s="52">
        <f>SUM(D15:D28)</f>
        <v>25</v>
      </c>
      <c r="E32" s="26"/>
      <c r="F32" s="3"/>
    </row>
    <row r="33" spans="1:6" ht="15.6" customHeight="1" x14ac:dyDescent="0.25">
      <c r="A33" s="1435" t="s">
        <v>2619</v>
      </c>
      <c r="B33" s="1435"/>
      <c r="C33" s="1435"/>
      <c r="D33" s="1463"/>
      <c r="E33" s="1435"/>
      <c r="F33" s="1435"/>
    </row>
    <row r="34" spans="1:6" ht="15.6" customHeight="1" x14ac:dyDescent="0.25">
      <c r="A34" s="1436" t="s">
        <v>2225</v>
      </c>
      <c r="B34" s="1436"/>
      <c r="C34" s="1436"/>
      <c r="D34" s="1436"/>
      <c r="E34" s="1436"/>
      <c r="F34" s="1436"/>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3270</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3271</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3209</v>
      </c>
      <c r="C63" s="800" t="s">
        <v>2772</v>
      </c>
      <c r="D63" s="1420" t="s">
        <v>3211</v>
      </c>
      <c r="E63" s="800" t="s">
        <v>2774</v>
      </c>
      <c r="F63" s="800" t="s">
        <v>525</v>
      </c>
    </row>
    <row r="64" spans="1:6" ht="15.6" customHeight="1" x14ac:dyDescent="0.25">
      <c r="A64" s="5" t="s">
        <v>38</v>
      </c>
      <c r="B64" s="801" t="s">
        <v>3210</v>
      </c>
      <c r="C64" s="802" t="s">
        <v>2772</v>
      </c>
      <c r="D64" s="1420" t="s">
        <v>3211</v>
      </c>
      <c r="E64" s="800" t="s">
        <v>2774</v>
      </c>
      <c r="F64" s="800" t="s">
        <v>525</v>
      </c>
    </row>
    <row r="65" spans="1:6" ht="15.6" customHeight="1" x14ac:dyDescent="0.25">
      <c r="A65" s="72" t="s">
        <v>40</v>
      </c>
      <c r="B65" s="765" t="s">
        <v>3209</v>
      </c>
      <c r="C65" s="804" t="s">
        <v>2773</v>
      </c>
      <c r="D65" s="1420" t="s">
        <v>3211</v>
      </c>
      <c r="E65" s="800" t="s">
        <v>2774</v>
      </c>
      <c r="F65" s="800" t="s">
        <v>525</v>
      </c>
    </row>
    <row r="66" spans="1:6" ht="15.6" customHeight="1" x14ac:dyDescent="0.25">
      <c r="A66" s="72" t="s">
        <v>41</v>
      </c>
      <c r="B66" s="801" t="s">
        <v>3210</v>
      </c>
      <c r="C66" s="804" t="s">
        <v>2773</v>
      </c>
      <c r="D66" s="1420" t="s">
        <v>3211</v>
      </c>
      <c r="E66" s="800" t="s">
        <v>2774</v>
      </c>
      <c r="F66" s="800" t="s">
        <v>525</v>
      </c>
    </row>
    <row r="67" spans="1:6" ht="15.6" customHeight="1" x14ac:dyDescent="0.25">
      <c r="A67" s="645" t="s">
        <v>3272</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3206</v>
      </c>
      <c r="D73" s="1005" t="s">
        <v>3212</v>
      </c>
      <c r="E73" s="727" t="s">
        <v>1340</v>
      </c>
      <c r="F73" s="744" t="s">
        <v>3213</v>
      </c>
    </row>
    <row r="74" spans="1:6" ht="15.6" customHeight="1" x14ac:dyDescent="0.25">
      <c r="A74" s="5" t="s">
        <v>38</v>
      </c>
      <c r="B74" s="718" t="s">
        <v>1537</v>
      </c>
      <c r="C74" s="768" t="s">
        <v>3206</v>
      </c>
      <c r="D74" s="1005" t="s">
        <v>3214</v>
      </c>
      <c r="E74" s="727" t="s">
        <v>1340</v>
      </c>
      <c r="F74" s="744" t="s">
        <v>3215</v>
      </c>
    </row>
    <row r="75" spans="1:6" ht="15.6" customHeight="1" x14ac:dyDescent="0.25">
      <c r="A75" s="72" t="s">
        <v>40</v>
      </c>
      <c r="B75" s="718" t="s">
        <v>1516</v>
      </c>
      <c r="C75" s="727" t="s">
        <v>3207</v>
      </c>
      <c r="D75" s="1005" t="s">
        <v>3212</v>
      </c>
      <c r="E75" s="727" t="s">
        <v>1340</v>
      </c>
      <c r="F75" s="744" t="s">
        <v>3213</v>
      </c>
    </row>
    <row r="76" spans="1:6" ht="15.6" customHeight="1" x14ac:dyDescent="0.25">
      <c r="A76" s="72" t="s">
        <v>41</v>
      </c>
      <c r="B76" s="718" t="s">
        <v>1537</v>
      </c>
      <c r="C76" s="727" t="s">
        <v>3207</v>
      </c>
      <c r="D76" s="1005" t="s">
        <v>3214</v>
      </c>
      <c r="E76" s="727" t="s">
        <v>1340</v>
      </c>
      <c r="F76" s="744" t="s">
        <v>3215</v>
      </c>
    </row>
    <row r="77" spans="1:6" ht="15.6" customHeight="1" x14ac:dyDescent="0.25">
      <c r="A77" s="645" t="s">
        <v>3273</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3274</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3216</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699" t="s">
        <v>3282</v>
      </c>
      <c r="C120" s="1700"/>
      <c r="D120" s="48"/>
      <c r="E120" s="18"/>
      <c r="F120" s="16"/>
    </row>
    <row r="121" spans="1:6" x14ac:dyDescent="0.25">
      <c r="A121" s="70" t="s">
        <v>35</v>
      </c>
      <c r="B121" s="1701"/>
      <c r="C121" s="1702"/>
      <c r="D121" s="48"/>
      <c r="E121" s="18"/>
      <c r="F121" s="16"/>
    </row>
    <row r="122" spans="1:6" x14ac:dyDescent="0.25">
      <c r="A122" s="70" t="s">
        <v>36</v>
      </c>
      <c r="B122" s="1701"/>
      <c r="C122" s="1702"/>
      <c r="D122" s="48"/>
      <c r="E122" s="38"/>
      <c r="F122" s="587"/>
    </row>
    <row r="123" spans="1:6" x14ac:dyDescent="0.25">
      <c r="A123" s="70" t="s">
        <v>37</v>
      </c>
      <c r="B123" s="1703"/>
      <c r="C123" s="1704"/>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3207</v>
      </c>
      <c r="D125" s="1005" t="s">
        <v>2755</v>
      </c>
      <c r="E125" s="727" t="s">
        <v>1340</v>
      </c>
      <c r="F125" s="744" t="s">
        <v>2756</v>
      </c>
    </row>
    <row r="126" spans="1:6" ht="15.6" customHeight="1" x14ac:dyDescent="0.25">
      <c r="A126" s="27" t="s">
        <v>38</v>
      </c>
      <c r="B126" s="718" t="s">
        <v>1579</v>
      </c>
      <c r="C126" s="769" t="s">
        <v>3207</v>
      </c>
      <c r="D126" s="1005" t="s">
        <v>2757</v>
      </c>
      <c r="E126" s="727" t="s">
        <v>1340</v>
      </c>
      <c r="F126" s="744" t="s">
        <v>2758</v>
      </c>
    </row>
    <row r="127" spans="1:6" ht="15.6" customHeight="1" x14ac:dyDescent="0.25">
      <c r="A127" s="25" t="s">
        <v>40</v>
      </c>
      <c r="B127" s="718" t="s">
        <v>1558</v>
      </c>
      <c r="C127" s="768" t="s">
        <v>3206</v>
      </c>
      <c r="D127" s="1005" t="s">
        <v>2755</v>
      </c>
      <c r="E127" s="727" t="s">
        <v>1340</v>
      </c>
      <c r="F127" s="744" t="s">
        <v>2756</v>
      </c>
    </row>
    <row r="128" spans="1:6" ht="15.6" customHeight="1" x14ac:dyDescent="0.25">
      <c r="A128" s="25" t="s">
        <v>41</v>
      </c>
      <c r="B128" s="718" t="s">
        <v>1579</v>
      </c>
      <c r="C128" s="770" t="s">
        <v>3206</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3275</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3217</v>
      </c>
      <c r="C177" s="722" t="s">
        <v>2799</v>
      </c>
      <c r="D177" s="718" t="s">
        <v>3219</v>
      </c>
      <c r="E177" s="722" t="s">
        <v>2862</v>
      </c>
      <c r="F177" s="718" t="s">
        <v>3221</v>
      </c>
    </row>
    <row r="178" spans="1:6" ht="15.6" customHeight="1" x14ac:dyDescent="0.25">
      <c r="A178" s="5" t="s">
        <v>38</v>
      </c>
      <c r="B178" s="722" t="s">
        <v>3218</v>
      </c>
      <c r="C178" s="722" t="s">
        <v>2799</v>
      </c>
      <c r="D178" s="718" t="s">
        <v>3220</v>
      </c>
      <c r="E178" s="722" t="s">
        <v>2862</v>
      </c>
      <c r="F178" s="718" t="s">
        <v>3222</v>
      </c>
    </row>
    <row r="179" spans="1:6" ht="15.6" customHeight="1" x14ac:dyDescent="0.25">
      <c r="A179" s="72" t="s">
        <v>40</v>
      </c>
      <c r="B179" s="722" t="s">
        <v>3217</v>
      </c>
      <c r="C179" s="763" t="s">
        <v>2800</v>
      </c>
      <c r="D179" s="718" t="s">
        <v>3219</v>
      </c>
      <c r="E179" s="722" t="s">
        <v>2862</v>
      </c>
      <c r="F179" s="718" t="s">
        <v>3221</v>
      </c>
    </row>
    <row r="180" spans="1:6" ht="15.6" customHeight="1" x14ac:dyDescent="0.25">
      <c r="A180" s="72" t="s">
        <v>41</v>
      </c>
      <c r="B180" s="722" t="s">
        <v>3218</v>
      </c>
      <c r="C180" s="763" t="s">
        <v>2800</v>
      </c>
      <c r="D180" s="718" t="s">
        <v>3220</v>
      </c>
      <c r="E180" s="722" t="s">
        <v>2862</v>
      </c>
      <c r="F180" s="718" t="s">
        <v>3222</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3223</v>
      </c>
      <c r="E194" s="724" t="s">
        <v>1327</v>
      </c>
      <c r="F194" s="741" t="s">
        <v>1542</v>
      </c>
    </row>
    <row r="195" spans="1:6" ht="15.6" customHeight="1" x14ac:dyDescent="0.25">
      <c r="A195" s="5" t="s">
        <v>35</v>
      </c>
      <c r="B195" s="85" t="s">
        <v>1549</v>
      </c>
      <c r="C195" s="720" t="s">
        <v>1</v>
      </c>
      <c r="D195" s="1422" t="s">
        <v>3224</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3207</v>
      </c>
      <c r="D229" s="1005" t="s">
        <v>3225</v>
      </c>
      <c r="E229" s="727" t="s">
        <v>1340</v>
      </c>
      <c r="F229" s="744" t="s">
        <v>3226</v>
      </c>
    </row>
    <row r="230" spans="1:6" ht="15.6" customHeight="1" x14ac:dyDescent="0.25">
      <c r="A230" s="5" t="s">
        <v>38</v>
      </c>
      <c r="B230" s="718" t="s">
        <v>1649</v>
      </c>
      <c r="C230" s="769" t="s">
        <v>3207</v>
      </c>
      <c r="D230" s="1005" t="s">
        <v>3227</v>
      </c>
      <c r="E230" s="727" t="s">
        <v>1340</v>
      </c>
      <c r="F230" s="744" t="s">
        <v>3228</v>
      </c>
    </row>
    <row r="231" spans="1:6" ht="15.6" customHeight="1" x14ac:dyDescent="0.25">
      <c r="A231" s="72" t="s">
        <v>40</v>
      </c>
      <c r="B231" s="718" t="s">
        <v>1630</v>
      </c>
      <c r="C231" s="768" t="s">
        <v>3206</v>
      </c>
      <c r="D231" s="1005" t="s">
        <v>3225</v>
      </c>
      <c r="E231" s="727" t="s">
        <v>1340</v>
      </c>
      <c r="F231" s="744" t="s">
        <v>3226</v>
      </c>
    </row>
    <row r="232" spans="1:6" ht="15.6" customHeight="1" x14ac:dyDescent="0.25">
      <c r="A232" s="72" t="s">
        <v>41</v>
      </c>
      <c r="B232" s="718" t="s">
        <v>1649</v>
      </c>
      <c r="C232" s="770" t="s">
        <v>3206</v>
      </c>
      <c r="D232" s="1005" t="s">
        <v>3227</v>
      </c>
      <c r="E232" s="727" t="s">
        <v>1340</v>
      </c>
      <c r="F232" s="744" t="s">
        <v>3228</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3207</v>
      </c>
      <c r="D281" s="1005" t="s">
        <v>3229</v>
      </c>
      <c r="E281" s="727" t="s">
        <v>1340</v>
      </c>
      <c r="F281" s="744" t="s">
        <v>3230</v>
      </c>
    </row>
    <row r="282" spans="1:6" ht="15.6" customHeight="1" x14ac:dyDescent="0.25">
      <c r="A282" s="5" t="s">
        <v>38</v>
      </c>
      <c r="B282" s="718" t="s">
        <v>2150</v>
      </c>
      <c r="C282" s="769" t="s">
        <v>3207</v>
      </c>
      <c r="D282" s="1013" t="s">
        <v>3231</v>
      </c>
      <c r="E282" s="768" t="s">
        <v>1340</v>
      </c>
      <c r="F282" s="1423" t="s">
        <v>3232</v>
      </c>
    </row>
    <row r="283" spans="1:6" ht="15.6" customHeight="1" x14ac:dyDescent="0.25">
      <c r="A283" s="72" t="s">
        <v>40</v>
      </c>
      <c r="B283" s="718" t="s">
        <v>1652</v>
      </c>
      <c r="C283" s="768" t="s">
        <v>3206</v>
      </c>
      <c r="D283" s="1005" t="s">
        <v>3229</v>
      </c>
      <c r="E283" s="727" t="s">
        <v>1340</v>
      </c>
      <c r="F283" s="744" t="s">
        <v>3230</v>
      </c>
    </row>
    <row r="284" spans="1:6" ht="15.6" customHeight="1" x14ac:dyDescent="0.25">
      <c r="A284" s="72" t="s">
        <v>41</v>
      </c>
      <c r="B284" s="718" t="s">
        <v>2150</v>
      </c>
      <c r="C284" s="770" t="s">
        <v>3206</v>
      </c>
      <c r="D284" s="1013" t="s">
        <v>3231</v>
      </c>
      <c r="E284" s="768" t="s">
        <v>1340</v>
      </c>
      <c r="F284" s="1423" t="s">
        <v>3232</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3233</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30" t="s">
        <v>2302</v>
      </c>
      <c r="E319" s="724" t="s">
        <v>1327</v>
      </c>
      <c r="F319" s="1430"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3277</v>
      </c>
      <c r="C323" s="800" t="s">
        <v>2772</v>
      </c>
      <c r="D323" s="1424" t="s">
        <v>530</v>
      </c>
      <c r="E323" s="800" t="s">
        <v>2774</v>
      </c>
      <c r="F323" s="808" t="s">
        <v>531</v>
      </c>
    </row>
    <row r="324" spans="1:6" ht="15.6" customHeight="1" x14ac:dyDescent="0.25">
      <c r="A324" s="5" t="s">
        <v>38</v>
      </c>
      <c r="B324" s="765" t="s">
        <v>3278</v>
      </c>
      <c r="C324" s="800" t="s">
        <v>2772</v>
      </c>
      <c r="D324" s="809" t="s">
        <v>532</v>
      </c>
      <c r="E324" s="800" t="s">
        <v>2774</v>
      </c>
      <c r="F324" s="808" t="s">
        <v>531</v>
      </c>
    </row>
    <row r="325" spans="1:6" ht="15.6" customHeight="1" x14ac:dyDescent="0.25">
      <c r="A325" s="72" t="s">
        <v>40</v>
      </c>
      <c r="B325" s="765" t="s">
        <v>3279</v>
      </c>
      <c r="C325" s="804" t="s">
        <v>2773</v>
      </c>
      <c r="D325" s="1424" t="s">
        <v>3280</v>
      </c>
      <c r="E325" s="800" t="s">
        <v>2774</v>
      </c>
      <c r="F325" s="808" t="s">
        <v>531</v>
      </c>
    </row>
    <row r="326" spans="1:6" ht="15.6" customHeight="1" x14ac:dyDescent="0.25">
      <c r="A326" s="72" t="s">
        <v>41</v>
      </c>
      <c r="B326" s="765" t="s">
        <v>3278</v>
      </c>
      <c r="C326" s="804" t="s">
        <v>2773</v>
      </c>
      <c r="D326" s="809" t="s">
        <v>3281</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3234</v>
      </c>
    </row>
    <row r="334" spans="1:6" ht="15.6" customHeight="1" x14ac:dyDescent="0.25">
      <c r="A334" s="5" t="s">
        <v>38</v>
      </c>
      <c r="B334" s="718" t="s">
        <v>3194</v>
      </c>
      <c r="C334" s="727" t="s">
        <v>2799</v>
      </c>
      <c r="D334" s="718" t="s">
        <v>3202</v>
      </c>
      <c r="E334" s="727" t="s">
        <v>2862</v>
      </c>
      <c r="F334" s="764" t="s">
        <v>3235</v>
      </c>
    </row>
    <row r="335" spans="1:6" ht="15.6" customHeight="1" x14ac:dyDescent="0.25">
      <c r="A335" s="72" t="s">
        <v>40</v>
      </c>
      <c r="B335" s="718" t="s">
        <v>3193</v>
      </c>
      <c r="C335" s="718" t="s">
        <v>2800</v>
      </c>
      <c r="D335" s="718" t="s">
        <v>3201</v>
      </c>
      <c r="E335" s="727" t="s">
        <v>2862</v>
      </c>
      <c r="F335" s="718" t="s">
        <v>3234</v>
      </c>
    </row>
    <row r="336" spans="1:6" ht="15.6" customHeight="1" x14ac:dyDescent="0.25">
      <c r="A336" s="72" t="s">
        <v>41</v>
      </c>
      <c r="B336" s="718" t="s">
        <v>3194</v>
      </c>
      <c r="C336" s="718" t="s">
        <v>2800</v>
      </c>
      <c r="D336" s="718" t="s">
        <v>3202</v>
      </c>
      <c r="E336" s="727" t="s">
        <v>2862</v>
      </c>
      <c r="F336" s="764" t="s">
        <v>3235</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3236</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2" t="s">
        <v>2648</v>
      </c>
      <c r="B379" s="1433"/>
      <c r="C379" s="1434"/>
      <c r="D379" s="1434"/>
      <c r="E379" s="1434"/>
      <c r="F379" s="14"/>
    </row>
    <row r="380" spans="1:6" x14ac:dyDescent="0.25">
      <c r="A380" s="70" t="s">
        <v>34</v>
      </c>
      <c r="B380" s="1627" t="s">
        <v>3186</v>
      </c>
      <c r="C380" s="1628"/>
      <c r="D380" s="5"/>
      <c r="E380" s="5"/>
      <c r="F380" s="5"/>
    </row>
    <row r="381" spans="1:6" x14ac:dyDescent="0.25">
      <c r="A381" s="70" t="s">
        <v>35</v>
      </c>
      <c r="B381" s="1629"/>
      <c r="C381" s="1630"/>
      <c r="D381" s="5"/>
      <c r="E381" s="5"/>
      <c r="F381" s="5"/>
    </row>
    <row r="382" spans="1:6" x14ac:dyDescent="0.25">
      <c r="A382" s="70" t="s">
        <v>36</v>
      </c>
      <c r="B382" s="1629"/>
      <c r="C382" s="1630"/>
      <c r="D382" s="5"/>
      <c r="E382" s="5"/>
      <c r="F382" s="5"/>
    </row>
    <row r="383" spans="1:6" x14ac:dyDescent="0.25">
      <c r="A383" s="70" t="s">
        <v>37</v>
      </c>
      <c r="B383" s="1629"/>
      <c r="C383" s="1630"/>
      <c r="D383" s="5"/>
      <c r="E383" s="5"/>
      <c r="F383" s="5"/>
    </row>
    <row r="384" spans="1:6" ht="15.6" customHeight="1" x14ac:dyDescent="0.25">
      <c r="A384" s="435" t="s">
        <v>57</v>
      </c>
      <c r="B384" s="1629"/>
      <c r="C384" s="1630"/>
      <c r="D384" s="435"/>
      <c r="E384" s="435"/>
      <c r="F384" s="435"/>
    </row>
    <row r="385" spans="1:6" ht="15.6" customHeight="1" x14ac:dyDescent="0.25">
      <c r="A385" s="5" t="s">
        <v>39</v>
      </c>
      <c r="B385" s="1629"/>
      <c r="C385" s="1630"/>
      <c r="D385" s="5"/>
      <c r="E385" s="5"/>
      <c r="F385" s="5"/>
    </row>
    <row r="386" spans="1:6" ht="15.6" customHeight="1" x14ac:dyDescent="0.25">
      <c r="A386" s="5" t="s">
        <v>38</v>
      </c>
      <c r="B386" s="1629"/>
      <c r="C386" s="1630"/>
      <c r="D386" s="5"/>
      <c r="E386" s="5"/>
      <c r="F386" s="5"/>
    </row>
    <row r="387" spans="1:6" ht="15.6" customHeight="1" x14ac:dyDescent="0.25">
      <c r="A387" s="72" t="s">
        <v>40</v>
      </c>
      <c r="B387" s="1629"/>
      <c r="C387" s="1630"/>
      <c r="D387" s="72"/>
      <c r="E387" s="72"/>
      <c r="F387" s="72"/>
    </row>
    <row r="388" spans="1:6" ht="15.6" customHeight="1" x14ac:dyDescent="0.25">
      <c r="A388" s="72" t="s">
        <v>41</v>
      </c>
      <c r="B388" s="1631"/>
      <c r="C388" s="1632"/>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3237</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27" t="s">
        <v>3187</v>
      </c>
      <c r="C442" s="1628"/>
      <c r="D442" s="5"/>
      <c r="E442" s="5"/>
      <c r="F442" s="5"/>
    </row>
    <row r="443" spans="1:6" ht="15.6" customHeight="1" x14ac:dyDescent="0.25">
      <c r="A443" s="5" t="s">
        <v>35</v>
      </c>
      <c r="B443" s="1629"/>
      <c r="C443" s="1630"/>
      <c r="D443" s="5"/>
      <c r="E443" s="5"/>
      <c r="F443" s="5"/>
    </row>
    <row r="444" spans="1:6" ht="15.6" customHeight="1" x14ac:dyDescent="0.25">
      <c r="A444" s="5" t="s">
        <v>36</v>
      </c>
      <c r="B444" s="1629"/>
      <c r="C444" s="1630"/>
      <c r="D444" s="5"/>
      <c r="E444" s="5"/>
      <c r="F444" s="5"/>
    </row>
    <row r="445" spans="1:6" ht="15.6" customHeight="1" x14ac:dyDescent="0.25">
      <c r="A445" s="5" t="s">
        <v>37</v>
      </c>
      <c r="B445" s="1629"/>
      <c r="C445" s="1630"/>
      <c r="D445" s="5"/>
      <c r="E445" s="5"/>
      <c r="F445" s="5"/>
    </row>
    <row r="446" spans="1:6" ht="15.6" customHeight="1" x14ac:dyDescent="0.25">
      <c r="A446" s="435" t="s">
        <v>57</v>
      </c>
      <c r="B446" s="1629"/>
      <c r="C446" s="1630"/>
      <c r="D446" s="435"/>
      <c r="E446" s="435"/>
      <c r="F446" s="435"/>
    </row>
    <row r="447" spans="1:6" ht="15.6" customHeight="1" x14ac:dyDescent="0.25">
      <c r="A447" s="18" t="s">
        <v>39</v>
      </c>
      <c r="B447" s="1629"/>
      <c r="C447" s="1630"/>
      <c r="D447" s="5"/>
      <c r="E447" s="5"/>
      <c r="F447" s="5"/>
    </row>
    <row r="448" spans="1:6" ht="15.6" customHeight="1" x14ac:dyDescent="0.25">
      <c r="A448" s="18" t="s">
        <v>38</v>
      </c>
      <c r="B448" s="1629"/>
      <c r="C448" s="1630"/>
      <c r="D448" s="5"/>
      <c r="E448" s="5"/>
      <c r="F448" s="5"/>
    </row>
    <row r="449" spans="1:6" ht="15.6" customHeight="1" x14ac:dyDescent="0.25">
      <c r="A449" s="72" t="s">
        <v>40</v>
      </c>
      <c r="B449" s="1629"/>
      <c r="C449" s="1630"/>
      <c r="D449" s="72"/>
      <c r="E449" s="72"/>
      <c r="F449" s="72"/>
    </row>
    <row r="450" spans="1:6" ht="15.6" customHeight="1" x14ac:dyDescent="0.25">
      <c r="A450" s="72" t="s">
        <v>41</v>
      </c>
      <c r="B450" s="1631"/>
      <c r="C450" s="1632"/>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3238</v>
      </c>
      <c r="E454" s="724" t="s">
        <v>1327</v>
      </c>
      <c r="F454" s="741" t="s">
        <v>2359</v>
      </c>
    </row>
    <row r="455" spans="1:6" ht="15.6" customHeight="1" x14ac:dyDescent="0.25">
      <c r="A455" s="5" t="s">
        <v>35</v>
      </c>
      <c r="B455" s="85" t="s">
        <v>1636</v>
      </c>
      <c r="C455" s="720" t="s">
        <v>1</v>
      </c>
      <c r="D455" s="741" t="s">
        <v>3239</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27" t="s">
        <v>3188</v>
      </c>
      <c r="C568" s="1628"/>
      <c r="D568" s="5"/>
      <c r="E568" s="5"/>
      <c r="F568" s="5"/>
    </row>
    <row r="569" spans="1:6" ht="15.6" customHeight="1" x14ac:dyDescent="0.25">
      <c r="A569" s="5" t="s">
        <v>35</v>
      </c>
      <c r="B569" s="1629"/>
      <c r="C569" s="1630"/>
      <c r="D569" s="5"/>
      <c r="E569" s="5"/>
      <c r="F569" s="5"/>
    </row>
    <row r="570" spans="1:6" ht="15.6" customHeight="1" x14ac:dyDescent="0.25">
      <c r="A570" s="18" t="s">
        <v>36</v>
      </c>
      <c r="B570" s="1629"/>
      <c r="C570" s="1630"/>
      <c r="D570" s="72"/>
      <c r="E570" s="72"/>
      <c r="F570" s="72"/>
    </row>
    <row r="571" spans="1:6" ht="15.6" customHeight="1" x14ac:dyDescent="0.25">
      <c r="A571" s="18" t="s">
        <v>37</v>
      </c>
      <c r="B571" s="1629"/>
      <c r="C571" s="1630"/>
      <c r="D571" s="72"/>
      <c r="E571" s="72"/>
      <c r="F571" s="72"/>
    </row>
    <row r="572" spans="1:6" ht="15.6" customHeight="1" x14ac:dyDescent="0.25">
      <c r="A572" s="435" t="s">
        <v>57</v>
      </c>
      <c r="B572" s="1629"/>
      <c r="C572" s="1630"/>
      <c r="D572" s="551"/>
      <c r="E572" s="552"/>
      <c r="F572" s="436"/>
    </row>
    <row r="573" spans="1:6" ht="15.6" customHeight="1" x14ac:dyDescent="0.25">
      <c r="A573" s="5" t="s">
        <v>39</v>
      </c>
      <c r="B573" s="1629"/>
      <c r="C573" s="1630"/>
      <c r="D573" s="5"/>
      <c r="E573" s="5"/>
      <c r="F573" s="5"/>
    </row>
    <row r="574" spans="1:6" ht="15.6" customHeight="1" x14ac:dyDescent="0.25">
      <c r="A574" s="5" t="s">
        <v>38</v>
      </c>
      <c r="B574" s="1629"/>
      <c r="C574" s="1630"/>
      <c r="D574" s="5"/>
      <c r="E574" s="5"/>
      <c r="F574" s="5"/>
    </row>
    <row r="575" spans="1:6" ht="15.6" customHeight="1" x14ac:dyDescent="0.25">
      <c r="A575" s="72" t="s">
        <v>40</v>
      </c>
      <c r="B575" s="1629"/>
      <c r="C575" s="1630"/>
      <c r="D575" s="72"/>
      <c r="E575" s="72"/>
      <c r="F575" s="72"/>
    </row>
    <row r="576" spans="1:6" ht="15.6" customHeight="1" x14ac:dyDescent="0.25">
      <c r="A576" s="72" t="s">
        <v>41</v>
      </c>
      <c r="B576" s="1631"/>
      <c r="C576" s="1632"/>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3206</v>
      </c>
      <c r="D593" s="718" t="s">
        <v>2763</v>
      </c>
      <c r="E593" s="727" t="s">
        <v>1340</v>
      </c>
      <c r="F593" s="718" t="s">
        <v>3243</v>
      </c>
    </row>
    <row r="594" spans="1:6" ht="15.6" customHeight="1" x14ac:dyDescent="0.25">
      <c r="A594" s="5" t="s">
        <v>38</v>
      </c>
      <c r="B594" s="718" t="s">
        <v>2765</v>
      </c>
      <c r="C594" s="770" t="s">
        <v>3206</v>
      </c>
      <c r="D594" s="718" t="s">
        <v>3203</v>
      </c>
      <c r="E594" s="727" t="s">
        <v>1340</v>
      </c>
      <c r="F594" s="764" t="s">
        <v>3208</v>
      </c>
    </row>
    <row r="595" spans="1:6" ht="15.6" customHeight="1" x14ac:dyDescent="0.25">
      <c r="A595" s="72" t="s">
        <v>40</v>
      </c>
      <c r="B595" s="718" t="s">
        <v>2762</v>
      </c>
      <c r="C595" s="727" t="s">
        <v>3207</v>
      </c>
      <c r="D595" s="718" t="s">
        <v>2763</v>
      </c>
      <c r="E595" s="727" t="s">
        <v>1340</v>
      </c>
      <c r="F595" s="718" t="s">
        <v>3243</v>
      </c>
    </row>
    <row r="596" spans="1:6" ht="15.6" customHeight="1" x14ac:dyDescent="0.25">
      <c r="A596" s="72" t="s">
        <v>41</v>
      </c>
      <c r="B596" s="718" t="s">
        <v>2765</v>
      </c>
      <c r="C596" s="769" t="s">
        <v>3207</v>
      </c>
      <c r="D596" s="718" t="s">
        <v>3203</v>
      </c>
      <c r="E596" s="727" t="s">
        <v>1340</v>
      </c>
      <c r="F596" s="764" t="s">
        <v>3208</v>
      </c>
    </row>
    <row r="597" spans="1:6" ht="15.6" customHeight="1" x14ac:dyDescent="0.25">
      <c r="A597" s="645" t="s">
        <v>2670</v>
      </c>
      <c r="B597" s="572"/>
      <c r="C597" s="14"/>
      <c r="D597" s="14"/>
      <c r="E597" s="14"/>
      <c r="F597" s="14"/>
    </row>
    <row r="598" spans="1:6" ht="15.6" customHeight="1" x14ac:dyDescent="0.25">
      <c r="A598" s="5" t="s">
        <v>34</v>
      </c>
      <c r="B598" s="727" t="s">
        <v>2768</v>
      </c>
      <c r="C598" s="768" t="s">
        <v>3206</v>
      </c>
      <c r="D598" s="768" t="s">
        <v>2766</v>
      </c>
      <c r="E598" s="768" t="s">
        <v>1340</v>
      </c>
      <c r="F598" s="768" t="s">
        <v>3242</v>
      </c>
    </row>
    <row r="599" spans="1:6" ht="15.6" customHeight="1" x14ac:dyDescent="0.25">
      <c r="A599" s="5" t="s">
        <v>35</v>
      </c>
      <c r="B599" s="769" t="s">
        <v>2770</v>
      </c>
      <c r="C599" s="770" t="s">
        <v>3206</v>
      </c>
      <c r="D599" s="771" t="s">
        <v>3240</v>
      </c>
      <c r="E599" s="770" t="s">
        <v>1340</v>
      </c>
      <c r="F599" s="770" t="s">
        <v>3241</v>
      </c>
    </row>
    <row r="600" spans="1:6" ht="15.6" customHeight="1" x14ac:dyDescent="0.25">
      <c r="A600" s="5" t="s">
        <v>36</v>
      </c>
      <c r="B600" s="727" t="s">
        <v>2768</v>
      </c>
      <c r="C600" s="727" t="s">
        <v>3207</v>
      </c>
      <c r="D600" s="768" t="s">
        <v>2766</v>
      </c>
      <c r="E600" s="727" t="s">
        <v>1340</v>
      </c>
      <c r="F600" s="727" t="s">
        <v>3242</v>
      </c>
    </row>
    <row r="601" spans="1:6" ht="15.6" customHeight="1" x14ac:dyDescent="0.25">
      <c r="A601" s="5" t="s">
        <v>37</v>
      </c>
      <c r="B601" s="727" t="s">
        <v>2770</v>
      </c>
      <c r="C601" s="769" t="s">
        <v>3207</v>
      </c>
      <c r="D601" s="771" t="s">
        <v>3240</v>
      </c>
      <c r="E601" s="727" t="s">
        <v>1340</v>
      </c>
      <c r="F601" s="770" t="s">
        <v>3241</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705" t="s">
        <v>3189</v>
      </c>
      <c r="C625" s="1706"/>
      <c r="D625" s="72"/>
      <c r="E625" s="72"/>
      <c r="F625" s="72"/>
    </row>
    <row r="626" spans="1:6" ht="15.6" customHeight="1" x14ac:dyDescent="0.25">
      <c r="A626" s="5" t="s">
        <v>38</v>
      </c>
      <c r="B626" s="1707"/>
      <c r="C626" s="1708"/>
      <c r="D626" s="72"/>
      <c r="E626" s="72"/>
      <c r="F626" s="72"/>
    </row>
    <row r="627" spans="1:6" ht="15.6" customHeight="1" x14ac:dyDescent="0.25">
      <c r="A627" s="72" t="s">
        <v>40</v>
      </c>
      <c r="B627" s="1707"/>
      <c r="C627" s="1708"/>
      <c r="D627" s="61"/>
      <c r="E627" s="61"/>
      <c r="F627" s="61"/>
    </row>
    <row r="628" spans="1:6" ht="15.6" customHeight="1" x14ac:dyDescent="0.25">
      <c r="A628" s="72" t="s">
        <v>41</v>
      </c>
      <c r="B628" s="1709"/>
      <c r="C628" s="1710"/>
      <c r="D628" s="61"/>
      <c r="E628" s="61"/>
      <c r="F628" s="61"/>
    </row>
    <row r="629" spans="1:6" ht="15.6" customHeight="1" x14ac:dyDescent="0.25">
      <c r="A629" s="645" t="s">
        <v>2674</v>
      </c>
      <c r="B629" s="572"/>
      <c r="C629" s="14"/>
      <c r="D629" s="14"/>
      <c r="E629" s="14"/>
      <c r="F629" s="14"/>
    </row>
    <row r="630" spans="1:6" ht="15.6" customHeight="1" x14ac:dyDescent="0.25">
      <c r="A630" s="5" t="s">
        <v>34</v>
      </c>
      <c r="B630" s="1705" t="s">
        <v>3190</v>
      </c>
      <c r="C630" s="1706"/>
      <c r="D630" s="100"/>
      <c r="E630" s="100"/>
      <c r="F630" s="100"/>
    </row>
    <row r="631" spans="1:6" ht="15.6" customHeight="1" x14ac:dyDescent="0.25">
      <c r="A631" s="5" t="s">
        <v>35</v>
      </c>
      <c r="B631" s="1707"/>
      <c r="C631" s="1708"/>
      <c r="D631" s="100"/>
      <c r="E631" s="100"/>
      <c r="F631" s="100"/>
    </row>
    <row r="632" spans="1:6" ht="15.6" customHeight="1" x14ac:dyDescent="0.25">
      <c r="A632" s="5" t="s">
        <v>36</v>
      </c>
      <c r="B632" s="1707"/>
      <c r="C632" s="1708"/>
      <c r="D632" s="100"/>
      <c r="E632" s="100"/>
      <c r="F632" s="100"/>
    </row>
    <row r="633" spans="1:6" ht="15.6" customHeight="1" x14ac:dyDescent="0.25">
      <c r="A633" s="5" t="s">
        <v>37</v>
      </c>
      <c r="B633" s="1707"/>
      <c r="C633" s="1708"/>
      <c r="D633" s="100"/>
      <c r="E633" s="100"/>
      <c r="F633" s="100"/>
    </row>
    <row r="634" spans="1:6" ht="15.6" customHeight="1" x14ac:dyDescent="0.25">
      <c r="A634" s="435" t="s">
        <v>57</v>
      </c>
      <c r="B634" s="1707"/>
      <c r="C634" s="1708"/>
      <c r="D634" s="551"/>
      <c r="E634" s="551"/>
      <c r="F634" s="551"/>
    </row>
    <row r="635" spans="1:6" ht="15.6" customHeight="1" x14ac:dyDescent="0.25">
      <c r="A635" s="5" t="s">
        <v>39</v>
      </c>
      <c r="B635" s="1707"/>
      <c r="C635" s="1708"/>
      <c r="D635" s="72"/>
      <c r="E635" s="72"/>
      <c r="F635" s="72"/>
    </row>
    <row r="636" spans="1:6" ht="15.6" customHeight="1" x14ac:dyDescent="0.25">
      <c r="A636" s="5" t="s">
        <v>38</v>
      </c>
      <c r="B636" s="1707"/>
      <c r="C636" s="1708"/>
      <c r="D636" s="72"/>
      <c r="E636" s="72"/>
      <c r="F636" s="72"/>
    </row>
    <row r="637" spans="1:6" ht="15.6" customHeight="1" x14ac:dyDescent="0.25">
      <c r="A637" s="72" t="s">
        <v>40</v>
      </c>
      <c r="B637" s="1707"/>
      <c r="C637" s="1708"/>
      <c r="D637" s="61"/>
      <c r="E637" s="61"/>
      <c r="F637" s="61"/>
    </row>
    <row r="638" spans="1:6" ht="15.6" customHeight="1" x14ac:dyDescent="0.25">
      <c r="A638" s="72" t="s">
        <v>41</v>
      </c>
      <c r="B638" s="1709"/>
      <c r="C638" s="1710"/>
      <c r="D638" s="61"/>
      <c r="E638" s="61"/>
      <c r="F638" s="61"/>
    </row>
    <row r="639" spans="1:6" ht="15.6" customHeight="1" x14ac:dyDescent="0.25">
      <c r="A639" s="645" t="s">
        <v>2675</v>
      </c>
      <c r="B639" s="572"/>
      <c r="C639" s="14"/>
      <c r="D639" s="14"/>
      <c r="E639" s="14"/>
      <c r="F639" s="14"/>
    </row>
    <row r="640" spans="1:6" x14ac:dyDescent="0.25">
      <c r="A640" s="70" t="s">
        <v>34</v>
      </c>
      <c r="B640" s="1705" t="s">
        <v>3191</v>
      </c>
      <c r="C640" s="1706"/>
      <c r="D640" s="100"/>
      <c r="E640" s="100"/>
      <c r="F640" s="100"/>
    </row>
    <row r="641" spans="1:6" x14ac:dyDescent="0.25">
      <c r="A641" s="70" t="s">
        <v>35</v>
      </c>
      <c r="B641" s="1707"/>
      <c r="C641" s="1708"/>
      <c r="D641" s="100"/>
      <c r="E641" s="100"/>
      <c r="F641" s="100"/>
    </row>
    <row r="642" spans="1:6" x14ac:dyDescent="0.25">
      <c r="A642" s="70" t="s">
        <v>36</v>
      </c>
      <c r="B642" s="1707"/>
      <c r="C642" s="1708"/>
      <c r="D642" s="100"/>
      <c r="E642" s="100"/>
      <c r="F642" s="100"/>
    </row>
    <row r="643" spans="1:6" x14ac:dyDescent="0.25">
      <c r="A643" s="70" t="s">
        <v>37</v>
      </c>
      <c r="B643" s="1707"/>
      <c r="C643" s="1708"/>
      <c r="D643" s="100"/>
      <c r="E643" s="100"/>
      <c r="F643" s="100"/>
    </row>
    <row r="644" spans="1:6" ht="15.6" customHeight="1" x14ac:dyDescent="0.25">
      <c r="A644" s="435" t="s">
        <v>57</v>
      </c>
      <c r="B644" s="1707"/>
      <c r="C644" s="1708"/>
      <c r="D644" s="551"/>
      <c r="E644" s="551"/>
      <c r="F644" s="551"/>
    </row>
    <row r="645" spans="1:6" ht="15.6" customHeight="1" x14ac:dyDescent="0.25">
      <c r="A645" s="5" t="s">
        <v>39</v>
      </c>
      <c r="B645" s="1707"/>
      <c r="C645" s="1708"/>
      <c r="D645" s="72"/>
      <c r="E645" s="72"/>
      <c r="F645" s="72"/>
    </row>
    <row r="646" spans="1:6" ht="15.6" customHeight="1" x14ac:dyDescent="0.25">
      <c r="A646" s="5" t="s">
        <v>38</v>
      </c>
      <c r="B646" s="1707"/>
      <c r="C646" s="1708"/>
      <c r="D646" s="72"/>
      <c r="E646" s="72"/>
      <c r="F646" s="72"/>
    </row>
    <row r="647" spans="1:6" ht="15.6" customHeight="1" x14ac:dyDescent="0.25">
      <c r="A647" s="72" t="s">
        <v>40</v>
      </c>
      <c r="B647" s="1707"/>
      <c r="C647" s="1708"/>
      <c r="D647" s="61"/>
      <c r="E647" s="61"/>
      <c r="F647" s="61"/>
    </row>
    <row r="648" spans="1:6" ht="15.6" customHeight="1" x14ac:dyDescent="0.25">
      <c r="A648" s="72" t="s">
        <v>41</v>
      </c>
      <c r="B648" s="1709"/>
      <c r="C648" s="1710"/>
      <c r="D648" s="61"/>
      <c r="E648" s="61"/>
      <c r="F648" s="61"/>
    </row>
    <row r="649" spans="1:6" ht="15.6" customHeight="1" x14ac:dyDescent="0.25">
      <c r="A649" s="645" t="s">
        <v>2676</v>
      </c>
      <c r="B649" s="572"/>
      <c r="C649" s="14"/>
      <c r="D649" s="14"/>
      <c r="E649" s="14"/>
      <c r="F649" s="14"/>
    </row>
    <row r="650" spans="1:6" ht="15.6" customHeight="1" x14ac:dyDescent="0.25">
      <c r="A650" s="5" t="s">
        <v>34</v>
      </c>
      <c r="B650" s="1705" t="s">
        <v>3192</v>
      </c>
      <c r="C650" s="1706"/>
      <c r="D650" s="100"/>
      <c r="E650" s="100"/>
      <c r="F650" s="100"/>
    </row>
    <row r="651" spans="1:6" ht="23.45" customHeight="1" x14ac:dyDescent="0.25">
      <c r="A651" s="5" t="s">
        <v>35</v>
      </c>
      <c r="B651" s="1707"/>
      <c r="C651" s="1708"/>
      <c r="D651" s="100"/>
      <c r="E651" s="100"/>
      <c r="F651" s="100"/>
    </row>
    <row r="652" spans="1:6" ht="15.6" customHeight="1" x14ac:dyDescent="0.25">
      <c r="A652" s="5" t="s">
        <v>36</v>
      </c>
      <c r="B652" s="1707"/>
      <c r="C652" s="1708"/>
      <c r="D652" s="100"/>
      <c r="E652" s="100"/>
      <c r="F652" s="100"/>
    </row>
    <row r="653" spans="1:6" ht="15.6" customHeight="1" x14ac:dyDescent="0.25">
      <c r="A653" s="5" t="s">
        <v>37</v>
      </c>
      <c r="B653" s="1707"/>
      <c r="C653" s="1708"/>
      <c r="D653" s="100"/>
      <c r="E653" s="100"/>
      <c r="F653" s="100"/>
    </row>
    <row r="654" spans="1:6" ht="15.6" customHeight="1" x14ac:dyDescent="0.25">
      <c r="A654" s="435" t="s">
        <v>57</v>
      </c>
      <c r="B654" s="1707"/>
      <c r="C654" s="1708"/>
      <c r="D654" s="551"/>
      <c r="E654" s="551"/>
      <c r="F654" s="551"/>
    </row>
    <row r="655" spans="1:6" ht="15.6" customHeight="1" x14ac:dyDescent="0.25">
      <c r="A655" s="18" t="s">
        <v>39</v>
      </c>
      <c r="B655" s="1707"/>
      <c r="C655" s="1708"/>
      <c r="D655" s="72"/>
      <c r="E655" s="72"/>
      <c r="F655" s="72"/>
    </row>
    <row r="656" spans="1:6" ht="15.6" customHeight="1" x14ac:dyDescent="0.25">
      <c r="A656" s="18" t="s">
        <v>38</v>
      </c>
      <c r="B656" s="1707"/>
      <c r="C656" s="1708"/>
      <c r="D656" s="72"/>
      <c r="E656" s="72"/>
      <c r="F656" s="72"/>
    </row>
    <row r="657" spans="1:6" ht="15.6" customHeight="1" x14ac:dyDescent="0.25">
      <c r="A657" s="72" t="s">
        <v>40</v>
      </c>
      <c r="B657" s="1707"/>
      <c r="C657" s="1708"/>
      <c r="D657" s="61"/>
      <c r="E657" s="61"/>
      <c r="F657" s="61"/>
    </row>
    <row r="658" spans="1:6" ht="15.6" customHeight="1" x14ac:dyDescent="0.25">
      <c r="A658" s="72" t="s">
        <v>41</v>
      </c>
      <c r="B658" s="1709"/>
      <c r="C658" s="1710"/>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3276</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61" t="s">
        <v>3252</v>
      </c>
      <c r="C724" s="1662"/>
      <c r="D724" s="1663"/>
      <c r="E724" s="38"/>
      <c r="F724" s="38"/>
    </row>
    <row r="725" spans="1:6" x14ac:dyDescent="0.25">
      <c r="A725" s="5" t="s">
        <v>35</v>
      </c>
      <c r="B725" s="1664"/>
      <c r="C725" s="1665"/>
      <c r="D725" s="1666"/>
      <c r="E725" s="38"/>
      <c r="F725" s="38"/>
    </row>
    <row r="726" spans="1:6" x14ac:dyDescent="0.25">
      <c r="A726" s="18" t="s">
        <v>36</v>
      </c>
      <c r="B726" s="1664"/>
      <c r="C726" s="1665"/>
      <c r="D726" s="1666"/>
      <c r="E726" s="38"/>
      <c r="F726" s="38"/>
    </row>
    <row r="727" spans="1:6" x14ac:dyDescent="0.25">
      <c r="A727" s="18" t="s">
        <v>37</v>
      </c>
      <c r="B727" s="1667"/>
      <c r="C727" s="1668"/>
      <c r="D727" s="1669"/>
      <c r="E727" s="38"/>
      <c r="F727" s="32"/>
    </row>
    <row r="728" spans="1:6" x14ac:dyDescent="0.25">
      <c r="A728" s="435" t="s">
        <v>57</v>
      </c>
      <c r="B728" s="436"/>
      <c r="C728" s="436"/>
      <c r="D728" s="551"/>
      <c r="E728" s="552"/>
      <c r="F728" s="436"/>
    </row>
    <row r="729" spans="1:6" x14ac:dyDescent="0.25">
      <c r="A729" s="5" t="s">
        <v>39</v>
      </c>
      <c r="B729" s="1711" t="s">
        <v>3250</v>
      </c>
      <c r="C729" s="1712"/>
      <c r="D729" s="1713"/>
      <c r="E729" s="682"/>
      <c r="F729" s="681"/>
    </row>
    <row r="730" spans="1:6" x14ac:dyDescent="0.25">
      <c r="A730" s="5" t="s">
        <v>38</v>
      </c>
      <c r="B730" s="1714"/>
      <c r="C730" s="1715"/>
      <c r="D730" s="1716"/>
      <c r="E730" s="682"/>
      <c r="F730" s="681"/>
    </row>
    <row r="731" spans="1:6" x14ac:dyDescent="0.25">
      <c r="A731" s="72" t="s">
        <v>40</v>
      </c>
      <c r="B731" s="1714"/>
      <c r="C731" s="1715"/>
      <c r="D731" s="1716"/>
      <c r="E731" s="682"/>
      <c r="F731" s="681"/>
    </row>
    <row r="732" spans="1:6" x14ac:dyDescent="0.25">
      <c r="A732" s="72" t="s">
        <v>41</v>
      </c>
      <c r="B732" s="1717"/>
      <c r="C732" s="1718"/>
      <c r="D732" s="1719"/>
      <c r="E732" s="682"/>
      <c r="F732" s="681"/>
    </row>
    <row r="733" spans="1:6" x14ac:dyDescent="0.25">
      <c r="A733" s="645" t="s">
        <v>63</v>
      </c>
      <c r="B733" s="572"/>
      <c r="C733" s="14"/>
      <c r="D733" s="14"/>
      <c r="E733" s="14"/>
      <c r="F733" s="14"/>
    </row>
    <row r="734" spans="1:6" x14ac:dyDescent="0.25">
      <c r="A734" s="5" t="s">
        <v>34</v>
      </c>
      <c r="B734" s="1661" t="s">
        <v>3247</v>
      </c>
      <c r="C734" s="1662"/>
      <c r="D734" s="1663"/>
      <c r="E734" s="32"/>
      <c r="F734" s="32"/>
    </row>
    <row r="735" spans="1:6" x14ac:dyDescent="0.25">
      <c r="A735" s="5" t="s">
        <v>35</v>
      </c>
      <c r="B735" s="1664"/>
      <c r="C735" s="1665"/>
      <c r="D735" s="1666"/>
      <c r="E735" s="32"/>
      <c r="F735" s="32"/>
    </row>
    <row r="736" spans="1:6" x14ac:dyDescent="0.25">
      <c r="A736" s="5" t="s">
        <v>36</v>
      </c>
      <c r="B736" s="1664"/>
      <c r="C736" s="1665"/>
      <c r="D736" s="1666"/>
      <c r="E736" s="32"/>
      <c r="F736" s="32"/>
    </row>
    <row r="737" spans="1:6" x14ac:dyDescent="0.25">
      <c r="A737" s="5" t="s">
        <v>37</v>
      </c>
      <c r="B737" s="1667"/>
      <c r="C737" s="1668"/>
      <c r="D737" s="1669"/>
      <c r="E737" s="32"/>
      <c r="F737" s="32"/>
    </row>
    <row r="738" spans="1:6" x14ac:dyDescent="0.25">
      <c r="A738" s="435" t="s">
        <v>57</v>
      </c>
      <c r="B738" s="436"/>
      <c r="C738" s="436"/>
      <c r="D738" s="551"/>
      <c r="E738" s="552"/>
      <c r="F738" s="436"/>
    </row>
    <row r="739" spans="1:6" x14ac:dyDescent="0.25">
      <c r="A739" s="5" t="s">
        <v>39</v>
      </c>
      <c r="B739" s="1661" t="s">
        <v>3248</v>
      </c>
      <c r="C739" s="1662"/>
      <c r="D739" s="1663"/>
      <c r="E739" s="38"/>
      <c r="F739" s="5"/>
    </row>
    <row r="740" spans="1:6" x14ac:dyDescent="0.25">
      <c r="A740" s="5" t="s">
        <v>38</v>
      </c>
      <c r="B740" s="1664"/>
      <c r="C740" s="1665"/>
      <c r="D740" s="1666"/>
      <c r="E740" s="38"/>
      <c r="F740" s="5"/>
    </row>
    <row r="741" spans="1:6" x14ac:dyDescent="0.25">
      <c r="A741" s="72" t="s">
        <v>40</v>
      </c>
      <c r="B741" s="1664"/>
      <c r="C741" s="1665"/>
      <c r="D741" s="1666"/>
      <c r="E741" s="79"/>
      <c r="F741" s="79"/>
    </row>
    <row r="742" spans="1:6" x14ac:dyDescent="0.25">
      <c r="A742" s="72" t="s">
        <v>41</v>
      </c>
      <c r="B742" s="1667"/>
      <c r="C742" s="1668"/>
      <c r="D742" s="1669"/>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61" t="s">
        <v>3251</v>
      </c>
      <c r="C754" s="1663"/>
      <c r="D754" s="100"/>
      <c r="E754" s="99"/>
      <c r="F754" s="100"/>
    </row>
    <row r="755" spans="1:6" x14ac:dyDescent="0.25">
      <c r="A755" s="5" t="s">
        <v>35</v>
      </c>
      <c r="B755" s="1664"/>
      <c r="C755" s="1666"/>
      <c r="D755" s="100"/>
      <c r="E755" s="99"/>
      <c r="F755" s="100"/>
    </row>
    <row r="756" spans="1:6" x14ac:dyDescent="0.25">
      <c r="A756" s="5" t="s">
        <v>36</v>
      </c>
      <c r="B756" s="1664"/>
      <c r="C756" s="1666"/>
      <c r="D756" s="100"/>
      <c r="E756" s="99"/>
      <c r="F756" s="100"/>
    </row>
    <row r="757" spans="1:6" x14ac:dyDescent="0.25">
      <c r="A757" s="5" t="s">
        <v>37</v>
      </c>
      <c r="B757" s="1667"/>
      <c r="C757" s="1669"/>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20" t="s">
        <v>1105</v>
      </c>
      <c r="B1" s="1720"/>
      <c r="C1" s="1720"/>
      <c r="D1" s="1720"/>
      <c r="E1" s="1721"/>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22" sqref="A22"/>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68" t="s">
        <v>3205</v>
      </c>
      <c r="B1" s="1568"/>
      <c r="C1" s="1568"/>
      <c r="D1" s="1568"/>
      <c r="E1" s="1568"/>
      <c r="F1" s="1568"/>
    </row>
    <row r="2" spans="1:16" ht="15.75" customHeight="1" x14ac:dyDescent="0.25">
      <c r="A2" s="1568"/>
      <c r="B2" s="1568"/>
      <c r="C2" s="1568"/>
      <c r="D2" s="1568"/>
      <c r="E2" s="1568"/>
      <c r="F2" s="1568"/>
      <c r="H2" s="41"/>
      <c r="I2" s="41"/>
      <c r="J2" s="40"/>
      <c r="K2" s="40"/>
      <c r="L2" s="40"/>
      <c r="M2" s="40"/>
      <c r="N2" s="40"/>
      <c r="O2" s="40"/>
    </row>
    <row r="3" spans="1:16" ht="68.099999999999994" customHeight="1" x14ac:dyDescent="0.25">
      <c r="A3" s="1569"/>
      <c r="B3" s="1569"/>
      <c r="C3" s="1569"/>
      <c r="D3" s="1569"/>
      <c r="E3" s="1569"/>
      <c r="F3" s="1569"/>
      <c r="J3" s="40"/>
      <c r="K3" s="40"/>
      <c r="L3" s="40"/>
      <c r="M3" s="40"/>
      <c r="N3" s="40"/>
      <c r="O3" s="40"/>
    </row>
    <row r="4" spans="1:16" ht="60.75" x14ac:dyDescent="0.3">
      <c r="A4" s="532" t="s">
        <v>2173</v>
      </c>
      <c r="B4" s="1501" t="s">
        <v>3313</v>
      </c>
      <c r="C4" s="1501" t="s">
        <v>3310</v>
      </c>
      <c r="D4" s="1501" t="s">
        <v>3311</v>
      </c>
      <c r="E4" s="1501" t="s">
        <v>3312</v>
      </c>
      <c r="F4" s="1502"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8" t="s">
        <v>3305</v>
      </c>
      <c r="C6" s="535" t="s">
        <v>3306</v>
      </c>
      <c r="D6" s="1498" t="s">
        <v>3307</v>
      </c>
      <c r="E6" s="1498" t="s">
        <v>3308</v>
      </c>
      <c r="F6" s="1499"/>
      <c r="G6"/>
      <c r="H6"/>
      <c r="I6"/>
      <c r="J6"/>
      <c r="K6"/>
      <c r="L6"/>
      <c r="M6"/>
      <c r="N6"/>
      <c r="O6"/>
      <c r="P6"/>
    </row>
    <row r="7" spans="1:16" ht="20.25" x14ac:dyDescent="0.25">
      <c r="A7" s="525" t="s">
        <v>1</v>
      </c>
      <c r="B7" s="1499" t="str">
        <f>IFERROR(INDEX('1.Kurul_SKT'!$B$19:$B$30, MATCH($A7, '1.Kurul_SKT'!$A$19:$A$30, 0)),"")</f>
        <v/>
      </c>
      <c r="C7" s="533" t="str">
        <f>IFERROR(INDEX('2.Kurul_SKT'!$B$14:$B$28, MATCH($A7, '2.Kurul_SKT'!$A$14:$A$28, 0)),"")</f>
        <v/>
      </c>
      <c r="D7" s="1499">
        <f>IFERROR(INDEX('3. Kurul_SKT_221025'!$B$14:$B$30, MATCH($A7, '3. Kurul_SKT_221025'!$A$14:$A$30, 0)),"")</f>
        <v>32</v>
      </c>
      <c r="E7" s="1499">
        <f>IFERROR(INDEX('4. Kurul_SKT'!$B$14:$B$29, MATCH($A7, '4. Kurul_SKT'!$A$14:$A$29, 0)),"")</f>
        <v>44</v>
      </c>
      <c r="F7" s="1499">
        <f>IFERROR(SUM(B7:E7),"")</f>
        <v>76</v>
      </c>
      <c r="G7"/>
      <c r="H7"/>
      <c r="I7"/>
      <c r="J7"/>
      <c r="K7"/>
      <c r="L7"/>
      <c r="M7"/>
      <c r="N7"/>
      <c r="O7"/>
      <c r="P7"/>
    </row>
    <row r="8" spans="1:16" s="39" customFormat="1" ht="20.25" x14ac:dyDescent="0.25">
      <c r="A8" s="526" t="s">
        <v>28</v>
      </c>
      <c r="B8" s="1500" t="str">
        <f>IFERROR(INDEX('1.Kurul_SKT'!$B$19:$B$30, MATCH($A8, '1.Kurul_SKT'!$A$19:$A$30, 0)),"")</f>
        <v/>
      </c>
      <c r="C8" s="1500" t="str">
        <f>IFERROR(INDEX('2.Kurul_SKT'!$B$14:$B$28, MATCH($A8, '2.Kurul_SKT'!$A$14:$A$28, 0)),"")</f>
        <v/>
      </c>
      <c r="D8" s="1500">
        <f>IFERROR(INDEX('3. Kurul_SKT_221025'!$B$14:$B$30, MATCH($A8, '3. Kurul_SKT_221025'!$A$14:$A$30, 0)),"")</f>
        <v>18</v>
      </c>
      <c r="E8" s="1500">
        <f>IFERROR(INDEX('4. Kurul_SKT'!$B$14:$B$29, MATCH($A8, '4. Kurul_SKT'!$A$14:$A$29, 0)),"")</f>
        <v>20</v>
      </c>
      <c r="F8" s="1499">
        <f t="shared" ref="F8:F31" si="0">IFERROR(SUM(B8:E8),"")</f>
        <v>38</v>
      </c>
      <c r="G8"/>
      <c r="H8"/>
      <c r="I8"/>
      <c r="J8"/>
      <c r="K8"/>
      <c r="L8"/>
      <c r="M8"/>
      <c r="N8"/>
      <c r="O8"/>
      <c r="P8"/>
    </row>
    <row r="9" spans="1:16" ht="20.25" x14ac:dyDescent="0.25">
      <c r="A9" s="525" t="s">
        <v>0</v>
      </c>
      <c r="B9" s="1499">
        <f>IFERROR(INDEX('1.Kurul_SKT'!$B$19:$B$30, MATCH($A9, '1.Kurul_SKT'!$A$19:$A$30, 0)),"")</f>
        <v>12</v>
      </c>
      <c r="C9" s="533">
        <f>IFERROR(INDEX('2.Kurul_SKT'!$B$14:$B$28, MATCH($A9, '2.Kurul_SKT'!$A$14:$A$28, 0)),"")</f>
        <v>13</v>
      </c>
      <c r="D9" s="1499">
        <f>IFERROR(INDEX('3. Kurul_SKT_221025'!$B$14:$B$30, MATCH($A9, '3. Kurul_SKT_221025'!$A$14:$A$30, 0)),"")</f>
        <v>5</v>
      </c>
      <c r="E9" s="1499">
        <f>IFERROR(INDEX('4. Kurul_SKT'!$B$14:$B$29, MATCH($A9, '4. Kurul_SKT'!$A$14:$A$29, 0)),"")</f>
        <v>11</v>
      </c>
      <c r="F9" s="1499">
        <f t="shared" si="0"/>
        <v>41</v>
      </c>
      <c r="G9"/>
      <c r="H9"/>
      <c r="I9"/>
      <c r="J9"/>
      <c r="K9"/>
      <c r="L9"/>
      <c r="M9"/>
      <c r="N9"/>
      <c r="O9"/>
      <c r="P9"/>
    </row>
    <row r="10" spans="1:16" s="39" customFormat="1" ht="20.25" x14ac:dyDescent="0.25">
      <c r="A10" s="526" t="s">
        <v>27</v>
      </c>
      <c r="B10" s="1500" t="str">
        <f>IFERROR(INDEX('1.Kurul_SKT'!$B$19:$B$30, MATCH($A10, '1.Kurul_SKT'!$A$19:$A$30, 0)),"")</f>
        <v/>
      </c>
      <c r="C10" s="1500">
        <f>IFERROR(INDEX('2.Kurul_SKT'!$B$14:$B$28, MATCH($A10, '2.Kurul_SKT'!$A$14:$A$28, 0)),"")</f>
        <v>2</v>
      </c>
      <c r="D10" s="1500">
        <f>IFERROR(INDEX('3. Kurul_SKT_221025'!$B$14:$B$30, MATCH($A10, '3. Kurul_SKT_221025'!$A$14:$A$30, 0)),"")</f>
        <v>2</v>
      </c>
      <c r="E10" s="1500">
        <f>IFERROR(INDEX('4. Kurul_SKT'!$B$14:$B$29, MATCH($A10, '4. Kurul_SKT'!$A$14:$A$29, 0)),"")</f>
        <v>2</v>
      </c>
      <c r="F10" s="1499">
        <f t="shared" si="0"/>
        <v>6</v>
      </c>
      <c r="G10"/>
      <c r="H10"/>
      <c r="I10"/>
      <c r="J10"/>
      <c r="K10"/>
      <c r="L10"/>
      <c r="M10"/>
      <c r="N10"/>
      <c r="O10"/>
      <c r="P10"/>
    </row>
    <row r="11" spans="1:16" ht="20.25" x14ac:dyDescent="0.25">
      <c r="A11" s="527" t="s">
        <v>53</v>
      </c>
      <c r="B11" s="1499">
        <f>IFERROR(INDEX('1.Kurul_SKT'!$B$19:$B$30, MATCH($A11, '1.Kurul_SKT'!$A$19:$A$30, 0)),"")</f>
        <v>16</v>
      </c>
      <c r="C11" s="533">
        <f>IFERROR(INDEX('2.Kurul_SKT'!$B$14:$B$28, MATCH($A11, '2.Kurul_SKT'!$A$14:$A$28, 0)),"")</f>
        <v>20</v>
      </c>
      <c r="D11" s="1499">
        <f>IFERROR(INDEX('3. Kurul_SKT_221025'!$B$14:$B$30, MATCH($A11, '3. Kurul_SKT_221025'!$A$14:$A$30, 0)),"")</f>
        <v>22</v>
      </c>
      <c r="E11" s="1499">
        <f>IFERROR(INDEX('4. Kurul_SKT'!$B$14:$B$29, MATCH($A11, '4. Kurul_SKT'!$A$14:$A$29, 0)),"")</f>
        <v>20</v>
      </c>
      <c r="F11" s="1499">
        <f t="shared" si="0"/>
        <v>78</v>
      </c>
      <c r="G11"/>
      <c r="H11"/>
      <c r="I11"/>
      <c r="J11"/>
      <c r="K11"/>
      <c r="L11"/>
      <c r="M11"/>
      <c r="N11"/>
      <c r="O11"/>
      <c r="P11"/>
    </row>
    <row r="12" spans="1:16" s="39" customFormat="1" ht="20.25" x14ac:dyDescent="0.25">
      <c r="A12" s="526" t="s">
        <v>54</v>
      </c>
      <c r="B12" s="1500" t="str">
        <f>IFERROR(INDEX('1.Kurul_SKT'!$B$19:$B$30, MATCH($A12, '1.Kurul_SKT'!$A$19:$A$30, 0)),"")</f>
        <v/>
      </c>
      <c r="C12" s="1500" t="str">
        <f>IFERROR(INDEX('2.Kurul_SKT'!$B$14:$B$28, MATCH($A12, '2.Kurul_SKT'!$A$14:$A$28, 0)),"")</f>
        <v/>
      </c>
      <c r="D12" s="1500" t="str">
        <f>IFERROR(INDEX('3. Kurul_SKT_221025'!$B$14:$B$30, MATCH($A12, '3. Kurul_SKT_221025'!$A$14:$A$30, 0)),"")</f>
        <v/>
      </c>
      <c r="E12" s="1500" t="str">
        <f>IFERROR(INDEX('4. Kurul_SKT'!$B$14:$B$29, MATCH($A12, '4. Kurul_SKT'!$A$14:$A$29, 0)),"")</f>
        <v/>
      </c>
      <c r="F12" s="1499">
        <f t="shared" si="0"/>
        <v>0</v>
      </c>
      <c r="G12"/>
      <c r="H12"/>
      <c r="I12"/>
      <c r="J12"/>
      <c r="K12"/>
      <c r="L12"/>
      <c r="M12"/>
      <c r="N12"/>
      <c r="O12"/>
      <c r="P12"/>
    </row>
    <row r="13" spans="1:16" ht="20.25" x14ac:dyDescent="0.25">
      <c r="A13" s="527" t="s">
        <v>55</v>
      </c>
      <c r="B13" s="1499">
        <f>IFERROR(INDEX('1.Kurul_SKT'!$B$19:$B$30, MATCH($A13, '1.Kurul_SKT'!$A$19:$A$30, 0)),"")</f>
        <v>12</v>
      </c>
      <c r="C13" s="533">
        <f>IFERROR(INDEX('2.Kurul_SKT'!$B$14:$B$28, MATCH($A13, '2.Kurul_SKT'!$A$14:$A$28, 0)),"")</f>
        <v>12</v>
      </c>
      <c r="D13" s="1499" t="str">
        <f>IFERROR(INDEX('3. Kurul_SKT_221025'!$B$14:$B$30, MATCH($A13, '3. Kurul_SKT_221025'!$A$14:$A$30, 0)),"")</f>
        <v/>
      </c>
      <c r="E13" s="1499" t="str">
        <f>IFERROR(INDEX('4. Kurul_SKT'!$B$14:$B$29, MATCH($A13, '4. Kurul_SKT'!$A$14:$A$29, 0)),"")</f>
        <v/>
      </c>
      <c r="F13" s="1499">
        <f t="shared" si="0"/>
        <v>24</v>
      </c>
      <c r="G13"/>
      <c r="H13"/>
      <c r="I13"/>
      <c r="J13"/>
      <c r="K13"/>
      <c r="L13"/>
      <c r="M13"/>
      <c r="N13"/>
      <c r="O13"/>
      <c r="P13"/>
    </row>
    <row r="14" spans="1:16" s="39" customFormat="1" ht="20.25" x14ac:dyDescent="0.25">
      <c r="A14" s="525" t="s">
        <v>20</v>
      </c>
      <c r="B14" s="1499" t="str">
        <f>IFERROR(INDEX('1.Kurul_SKT'!$B$19:$B$30, MATCH($A14, '1.Kurul_SKT'!$A$19:$A$30, 0)),"")</f>
        <v/>
      </c>
      <c r="C14" s="533">
        <f>IFERROR(INDEX('2.Kurul_SKT'!$B$14:$B$28, MATCH($A14, '2.Kurul_SKT'!$A$14:$A$28, 0)),"")</f>
        <v>10</v>
      </c>
      <c r="D14" s="1499">
        <f>IFERROR(INDEX('3. Kurul_SKT_221025'!$B$14:$B$30, MATCH($A14, '3. Kurul_SKT_221025'!$A$14:$A$30, 0)),"")</f>
        <v>22</v>
      </c>
      <c r="E14" s="1499">
        <f>IFERROR(INDEX('4. Kurul_SKT'!$B$14:$B$29, MATCH($A14, '4. Kurul_SKT'!$A$14:$A$29, 0)),"")</f>
        <v>22</v>
      </c>
      <c r="F14" s="1499">
        <f t="shared" si="0"/>
        <v>54</v>
      </c>
      <c r="G14"/>
      <c r="H14"/>
      <c r="I14"/>
      <c r="J14"/>
      <c r="K14"/>
      <c r="L14"/>
      <c r="M14"/>
      <c r="N14"/>
      <c r="O14"/>
      <c r="P14"/>
    </row>
    <row r="15" spans="1:16" ht="20.25" x14ac:dyDescent="0.25">
      <c r="A15" s="526" t="s">
        <v>26</v>
      </c>
      <c r="B15" s="1500" t="str">
        <f>IFERROR(INDEX('1.Kurul_SKT'!$B$19:$B$30, MATCH($A15, '1.Kurul_SKT'!$A$19:$A$30, 0)),"")</f>
        <v/>
      </c>
      <c r="C15" s="1500">
        <f>IFERROR(INDEX('2.Kurul_SKT'!$B$14:$B$28, MATCH($A15, '2.Kurul_SKT'!$A$14:$A$28, 0)),"")</f>
        <v>2</v>
      </c>
      <c r="D15" s="1500">
        <f>IFERROR(INDEX('3. Kurul_SKT_221025'!$B$14:$B$30, MATCH($A15, '3. Kurul_SKT_221025'!$A$14:$A$30, 0)),"")</f>
        <v>16</v>
      </c>
      <c r="E15" s="1500">
        <f>IFERROR(INDEX('4. Kurul_SKT'!$B$14:$B$29, MATCH($A15, '4. Kurul_SKT'!$A$14:$A$29, 0)),"")</f>
        <v>6</v>
      </c>
      <c r="F15" s="1499">
        <f t="shared" si="0"/>
        <v>24</v>
      </c>
      <c r="G15"/>
      <c r="H15"/>
      <c r="I15"/>
      <c r="J15"/>
      <c r="K15"/>
      <c r="L15"/>
      <c r="M15"/>
      <c r="N15"/>
      <c r="O15"/>
      <c r="P15"/>
    </row>
    <row r="16" spans="1:16" s="39" customFormat="1" ht="20.25" x14ac:dyDescent="0.25">
      <c r="A16" s="527" t="s">
        <v>59</v>
      </c>
      <c r="B16" s="1499">
        <f>IFERROR(INDEX('1.Kurul_SKT'!$B$19:$B$30, MATCH($A16, '1.Kurul_SKT'!$A$19:$A$30, 0)),"")</f>
        <v>9</v>
      </c>
      <c r="C16" s="533">
        <f>IFERROR(INDEX('2.Kurul_SKT'!$B$14:$B$28, MATCH($A16, '2.Kurul_SKT'!$A$14:$A$28, 0)),"")</f>
        <v>9</v>
      </c>
      <c r="D16" s="1499" t="str">
        <f>IFERROR(INDEX('3. Kurul_SKT_221025'!$B$14:$B$30, MATCH($A16, '3. Kurul_SKT_221025'!$A$14:$A$30, 0)),"")</f>
        <v/>
      </c>
      <c r="E16" s="1499" t="str">
        <f>IFERROR(INDEX('4. Kurul_SKT'!$B$14:$B$29, MATCH($A16, '4. Kurul_SKT'!$A$14:$A$29, 0)),"")</f>
        <v/>
      </c>
      <c r="F16" s="1499">
        <f t="shared" si="0"/>
        <v>18</v>
      </c>
      <c r="G16"/>
      <c r="H16"/>
      <c r="I16"/>
      <c r="J16"/>
      <c r="K16"/>
      <c r="L16"/>
      <c r="M16"/>
      <c r="N16"/>
      <c r="O16"/>
      <c r="P16"/>
    </row>
    <row r="17" spans="1:16" ht="20.25" x14ac:dyDescent="0.25">
      <c r="A17" s="525" t="s">
        <v>5</v>
      </c>
      <c r="B17" s="1499" t="str">
        <f>IFERROR(INDEX('1.Kurul_SKT'!$B$19:$B$30, MATCH($A17, '1.Kurul_SKT'!$A$19:$A$30, 0)),"")</f>
        <v/>
      </c>
      <c r="C17" s="533" t="str">
        <f>IFERROR(INDEX('2.Kurul_SKT'!$B$14:$B$28, MATCH($A17, '2.Kurul_SKT'!$A$14:$A$28, 0)),"")</f>
        <v/>
      </c>
      <c r="D17" s="1499">
        <f>IFERROR(INDEX('3. Kurul_SKT_221025'!$B$14:$B$30, MATCH($A17, '3. Kurul_SKT_221025'!$A$14:$A$30, 0)),"")</f>
        <v>25</v>
      </c>
      <c r="E17" s="1499">
        <f>IFERROR(INDEX('4. Kurul_SKT'!$B$14:$B$29, MATCH($A17, '4. Kurul_SKT'!$A$14:$A$29, 0)),"")</f>
        <v>12</v>
      </c>
      <c r="F17" s="1499">
        <f t="shared" si="0"/>
        <v>37</v>
      </c>
      <c r="G17"/>
      <c r="H17"/>
      <c r="I17"/>
      <c r="J17"/>
      <c r="K17"/>
      <c r="L17"/>
      <c r="M17"/>
      <c r="N17"/>
      <c r="O17"/>
      <c r="P17"/>
    </row>
    <row r="18" spans="1:16" s="39" customFormat="1" ht="20.25" x14ac:dyDescent="0.25">
      <c r="A18" s="526" t="s">
        <v>29</v>
      </c>
      <c r="B18" s="1500" t="str">
        <f>IFERROR(INDEX('1.Kurul_SKT'!$B$19:$B$30, MATCH($A18, '1.Kurul_SKT'!$A$19:$A$30, 0)),"")</f>
        <v/>
      </c>
      <c r="C18" s="1500" t="str">
        <f>IFERROR(INDEX('2.Kurul_SKT'!$B$14:$B$28, MATCH($A18, '2.Kurul_SKT'!$A$14:$A$28, 0)),"")</f>
        <v/>
      </c>
      <c r="D18" s="1500">
        <f>IFERROR(INDEX('3. Kurul_SKT_221025'!$B$14:$B$30, MATCH($A18, '3. Kurul_SKT_221025'!$A$14:$A$30, 0)),"")</f>
        <v>15</v>
      </c>
      <c r="E18" s="1500">
        <f>IFERROR(INDEX('4. Kurul_SKT'!$B$14:$B$29, MATCH($A18, '4. Kurul_SKT'!$A$14:$A$29, 0)),"")</f>
        <v>8</v>
      </c>
      <c r="F18" s="1499">
        <f t="shared" si="0"/>
        <v>23</v>
      </c>
      <c r="G18"/>
      <c r="H18"/>
      <c r="I18"/>
      <c r="J18"/>
      <c r="K18"/>
      <c r="L18"/>
      <c r="M18"/>
      <c r="N18"/>
      <c r="O18"/>
      <c r="P18"/>
    </row>
    <row r="19" spans="1:16" ht="20.25" x14ac:dyDescent="0.25">
      <c r="A19" s="528" t="s">
        <v>1932</v>
      </c>
      <c r="B19" s="1499">
        <f>IFERROR(INDEX('1.Kurul_SKT'!$B$19:$B$30, MATCH($A19, '1.Kurul_SKT'!$A$19:$A$30, 0)),"")</f>
        <v>3</v>
      </c>
      <c r="C19" s="533" t="str">
        <f>IFERROR(INDEX('2.Kurul_SKT'!$B$14:$B$28, MATCH($A19, '2.Kurul_SKT'!$A$14:$A$28, 0)),"")</f>
        <v/>
      </c>
      <c r="D19" s="1499">
        <f>IFERROR(INDEX('3. Kurul_SKT_221025'!$B$14:$B$30, MATCH($A19, '3. Kurul_SKT_221025'!$A$14:$A$30, 0)),"")</f>
        <v>5</v>
      </c>
      <c r="E19" s="1499">
        <f>IFERROR(INDEX('4. Kurul_SKT'!$B$14:$B$29, MATCH($A19, '4. Kurul_SKT'!$A$14:$A$29, 0)),"")</f>
        <v>3</v>
      </c>
      <c r="F19" s="1499">
        <f t="shared" si="0"/>
        <v>11</v>
      </c>
      <c r="G19"/>
      <c r="H19"/>
      <c r="I19"/>
      <c r="J19"/>
      <c r="K19"/>
      <c r="L19"/>
      <c r="M19"/>
      <c r="N19"/>
      <c r="O19"/>
      <c r="P19"/>
    </row>
    <row r="20" spans="1:16" s="39" customFormat="1" ht="20.25" x14ac:dyDescent="0.25">
      <c r="A20" s="526" t="s">
        <v>1934</v>
      </c>
      <c r="B20" s="1500">
        <f>IFERROR(INDEX('1.Kurul_SKT'!$B$19:$B$30, MATCH($A20, '1.Kurul_SKT'!$A$19:$A$30, 0)),"")</f>
        <v>4</v>
      </c>
      <c r="C20" s="1500">
        <f>IFERROR(INDEX('2.Kurul_SKT'!$B$14:$B$28, MATCH($A20, '2.Kurul_SKT'!$A$14:$A$28, 0)),"")</f>
        <v>5</v>
      </c>
      <c r="D20" s="1500">
        <f>IFERROR(INDEX('3. Kurul_SKT_221025'!$B$14:$B$30, MATCH($A20, '3. Kurul_SKT_221025'!$A$14:$A$30, 0)),"")</f>
        <v>8</v>
      </c>
      <c r="E20" s="1500">
        <f>IFERROR(INDEX('4. Kurul_SKT'!$B$14:$B$29, MATCH($A20, '4. Kurul_SKT'!$A$14:$A$29, 0)),"")</f>
        <v>10</v>
      </c>
      <c r="F20" s="1499">
        <f t="shared" si="0"/>
        <v>27</v>
      </c>
      <c r="G20"/>
      <c r="H20"/>
      <c r="I20"/>
      <c r="J20"/>
      <c r="K20"/>
      <c r="L20"/>
      <c r="M20"/>
      <c r="N20"/>
      <c r="O20"/>
      <c r="P20"/>
    </row>
    <row r="21" spans="1:16" ht="20.25" x14ac:dyDescent="0.25">
      <c r="A21" s="528" t="s">
        <v>2451</v>
      </c>
      <c r="B21" s="1499">
        <f>IFERROR(INDEX('1.Kurul_SKT'!$B$19:$B$30, MATCH($A21, '1.Kurul_SKT'!$A$19:$A$30, 0)),"")</f>
        <v>9</v>
      </c>
      <c r="C21" s="533" t="str">
        <f>IFERROR(INDEX('2.Kurul_SKT'!$B$14:$B$28, MATCH($A21, '2.Kurul_SKT'!$A$14:$A$28, 0)),"")</f>
        <v/>
      </c>
      <c r="D21" s="1499" t="str">
        <f>IFERROR(INDEX('3. Kurul_SKT_221025'!$B$14:$B$30, MATCH($A21, '3. Kurul_SKT_221025'!$A$14:$A$30, 0)),"")</f>
        <v/>
      </c>
      <c r="E21" s="1499">
        <f>IFERROR(INDEX('4. Kurul_SKT'!$B$14:$B$29, MATCH($A21, '4. Kurul_SKT'!$A$14:$A$29, 0)),"")</f>
        <v>3</v>
      </c>
      <c r="F21" s="1499">
        <f t="shared" si="0"/>
        <v>12</v>
      </c>
      <c r="G21"/>
      <c r="H21"/>
      <c r="I21"/>
      <c r="J21"/>
      <c r="K21"/>
      <c r="L21"/>
      <c r="M21"/>
      <c r="N21"/>
      <c r="O21"/>
      <c r="P21"/>
    </row>
    <row r="22" spans="1:16" s="39" customFormat="1" ht="20.25" x14ac:dyDescent="0.25">
      <c r="A22" s="526" t="s">
        <v>3179</v>
      </c>
      <c r="B22" s="1500" t="str">
        <f>IFERROR(INDEX('1.Kurul_SKT'!$B$19:$B$30, MATCH($A22, '1.Kurul_SKT'!$A$19:$A$30, 0)),"")</f>
        <v/>
      </c>
      <c r="C22" s="1500">
        <f>IFERROR(INDEX('2.Kurul_SKT'!$B$14:$B$28, MATCH($A22, '2.Kurul_SKT'!$A$14:$A$28, 0)),"")</f>
        <v>6</v>
      </c>
      <c r="D22" s="1500">
        <f>IFERROR(INDEX('3. Kurul_SKT_221025'!$B$14:$B$30, MATCH($A22, '3. Kurul_SKT_221025'!$A$14:$A$30, 0)),"")</f>
        <v>6</v>
      </c>
      <c r="E22" s="1500">
        <f>IFERROR(INDEX('4. Kurul_SKT'!$B$14:$B$29, MATCH($A22, '4. Kurul_SKT'!$A$14:$A$29, 0)),"")</f>
        <v>4</v>
      </c>
      <c r="F22" s="1499">
        <f t="shared" si="0"/>
        <v>16</v>
      </c>
      <c r="G22"/>
      <c r="H22"/>
      <c r="I22"/>
      <c r="J22"/>
      <c r="K22"/>
      <c r="L22"/>
      <c r="M22"/>
      <c r="N22"/>
      <c r="O22"/>
      <c r="P22"/>
    </row>
    <row r="23" spans="1:16" s="39" customFormat="1" ht="20.25" x14ac:dyDescent="0.25">
      <c r="A23" s="525" t="s">
        <v>9</v>
      </c>
      <c r="B23" s="1499">
        <f>IFERROR(INDEX('1.Kurul_SKT'!$B$19:$B$30, MATCH($A23, '1.Kurul_SKT'!$A$19:$A$30, 0)),"")</f>
        <v>37</v>
      </c>
      <c r="C23" s="533">
        <f>IFERROR(INDEX('2.Kurul_SKT'!$B$14:$B$28, MATCH($A23, '2.Kurul_SKT'!$A$14:$A$28, 0)),"")</f>
        <v>29</v>
      </c>
      <c r="D23" s="1499">
        <f>IFERROR(INDEX('3. Kurul_SKT_221025'!$B$14:$B$30, MATCH($A23, '3. Kurul_SKT_221025'!$A$14:$A$30, 0)),"")</f>
        <v>6</v>
      </c>
      <c r="E23" s="1499">
        <f>IFERROR(INDEX('4. Kurul_SKT'!$B$14:$B$29, MATCH($A23, '4. Kurul_SKT'!$A$14:$A$29, 0)),"")</f>
        <v>18</v>
      </c>
      <c r="F23" s="1499">
        <f t="shared" si="0"/>
        <v>90</v>
      </c>
      <c r="G23"/>
      <c r="H23"/>
      <c r="I23"/>
      <c r="J23"/>
      <c r="K23"/>
      <c r="L23"/>
      <c r="M23"/>
      <c r="N23"/>
      <c r="O23"/>
      <c r="P23"/>
    </row>
    <row r="24" spans="1:16" s="39" customFormat="1" ht="20.25" x14ac:dyDescent="0.25">
      <c r="A24" s="526" t="s">
        <v>44</v>
      </c>
      <c r="B24" s="1500">
        <f>IFERROR(INDEX('1.Kurul_SKT'!$B$19:$B$30, MATCH($A24, '1.Kurul_SKT'!$A$19:$A$30, 0)),"")</f>
        <v>8</v>
      </c>
      <c r="C24" s="1500">
        <f>IFERROR(INDEX('2.Kurul_SKT'!$B$14:$B$28, MATCH($A24, '2.Kurul_SKT'!$A$14:$A$28, 0)),"")</f>
        <v>6</v>
      </c>
      <c r="D24" s="1500" t="str">
        <f>IFERROR(INDEX('3. Kurul_SKT_221025'!$B$14:$B$30, MATCH($A24, '3. Kurul_SKT_221025'!$A$14:$A$30, 0)),"")</f>
        <v/>
      </c>
      <c r="E24" s="1500" t="str">
        <f>IFERROR(INDEX('4. Kurul_SKT'!$B$14:$B$29, MATCH($A24, '4. Kurul_SKT'!$A$14:$A$29, 0)),"")</f>
        <v/>
      </c>
      <c r="F24" s="1499">
        <f t="shared" si="0"/>
        <v>14</v>
      </c>
      <c r="G24"/>
      <c r="H24"/>
      <c r="I24"/>
      <c r="J24"/>
      <c r="K24"/>
      <c r="L24"/>
      <c r="M24"/>
      <c r="N24"/>
      <c r="O24"/>
      <c r="P24"/>
    </row>
    <row r="25" spans="1:16" ht="20.25" x14ac:dyDescent="0.25">
      <c r="A25" s="527" t="s">
        <v>49</v>
      </c>
      <c r="B25" s="1499">
        <f>IFERROR(INDEX('1.Kurul_SKT'!$B$19:$B$30, MATCH($A25, '1.Kurul_SKT'!$A$19:$A$30, 0)),"")</f>
        <v>46</v>
      </c>
      <c r="C25" s="533">
        <f>IFERROR(INDEX('2.Kurul_SKT'!$B$14:$B$28, MATCH($A25, '2.Kurul_SKT'!$A$14:$A$28, 0)),"")</f>
        <v>24</v>
      </c>
      <c r="D25" s="1499" t="str">
        <f>IFERROR(INDEX('3. Kurul_SKT_221025'!$B$14:$B$30, MATCH($A25, '3. Kurul_SKT_221025'!$A$14:$A$30, 0)),"")</f>
        <v/>
      </c>
      <c r="E25" s="1499" t="str">
        <f>IFERROR(INDEX('4. Kurul_SKT'!$B$14:$B$29, MATCH($A25, '4. Kurul_SKT'!$A$14:$A$29, 0)),"")</f>
        <v/>
      </c>
      <c r="F25" s="1499">
        <f t="shared" si="0"/>
        <v>70</v>
      </c>
      <c r="G25"/>
      <c r="H25"/>
      <c r="I25"/>
      <c r="J25"/>
      <c r="K25"/>
      <c r="L25"/>
      <c r="M25"/>
      <c r="N25"/>
      <c r="O25"/>
      <c r="P25"/>
    </row>
    <row r="26" spans="1:16" ht="20.25" x14ac:dyDescent="0.25">
      <c r="A26" s="526" t="s">
        <v>52</v>
      </c>
      <c r="B26" s="1500">
        <f>IFERROR(INDEX('1.Kurul_SKT'!$B$19:$B$30, MATCH($A26, '1.Kurul_SKT'!$A$19:$A$30, 0)),"")</f>
        <v>10</v>
      </c>
      <c r="C26" s="1500">
        <f>IFERROR(INDEX('2.Kurul_SKT'!$B$14:$B$28, MATCH($A26, '2.Kurul_SKT'!$A$14:$A$28, 0)),"")</f>
        <v>10</v>
      </c>
      <c r="D26" s="1500" t="str">
        <f>IFERROR(INDEX('3. Kurul_SKT_221025'!$B$14:$B$30, MATCH($A26, '3. Kurul_SKT_221025'!$A$14:$A$30, 0)),"")</f>
        <v/>
      </c>
      <c r="E26" s="1500" t="str">
        <f>IFERROR(INDEX('4. Kurul_SKT'!$B$14:$B$29, MATCH($A26, '4. Kurul_SKT'!$A$14:$A$29, 0)),"")</f>
        <v/>
      </c>
      <c r="F26" s="1499">
        <f t="shared" si="0"/>
        <v>20</v>
      </c>
      <c r="G26"/>
      <c r="H26"/>
      <c r="I26"/>
      <c r="J26"/>
      <c r="K26"/>
      <c r="L26"/>
      <c r="M26"/>
      <c r="N26"/>
      <c r="O26"/>
      <c r="P26"/>
    </row>
    <row r="27" spans="1:16" ht="20.25" x14ac:dyDescent="0.25">
      <c r="A27" s="528" t="s">
        <v>56</v>
      </c>
      <c r="B27" s="1499" t="str">
        <f>IFERROR(INDEX('1.Kurul_SKT'!$B$19:$B$30, MATCH($A27, '1.Kurul_SKT'!$A$19:$A$30, 0)),"")</f>
        <v/>
      </c>
      <c r="C27" s="533">
        <f>IFERROR(INDEX('2.Kurul_SKT'!$B$14:$B$28, MATCH($A27, '2.Kurul_SKT'!$A$14:$A$28, 0)),"")</f>
        <v>8</v>
      </c>
      <c r="D27" s="1499" t="str">
        <f>IFERROR(INDEX('3. Kurul_SKT_221025'!$B$14:$B$30, MATCH($A27, '3. Kurul_SKT_221025'!$A$14:$A$30, 0)),"")</f>
        <v/>
      </c>
      <c r="E27" s="1499" t="str">
        <f>IFERROR(INDEX('4. Kurul_SKT'!$B$14:$B$29, MATCH($A27, '4. Kurul_SKT'!$A$14:$A$29, 0)),"")</f>
        <v/>
      </c>
      <c r="F27" s="1499">
        <f t="shared" si="0"/>
        <v>8</v>
      </c>
      <c r="G27" s="536"/>
    </row>
    <row r="28" spans="1:16" ht="20.25" x14ac:dyDescent="0.25">
      <c r="A28" s="527" t="s">
        <v>1894</v>
      </c>
      <c r="B28" s="1499" t="str">
        <f>IFERROR(INDEX('1.Kurul_SKT'!$B$19:$B$30, MATCH($A28, '1.Kurul_SKT'!$A$19:$A$30, 0)),"")</f>
        <v/>
      </c>
      <c r="C28" s="533" t="str">
        <f>IFERROR(INDEX('2.Kurul_SKT'!$B$14:$B$28, MATCH($A28, '2.Kurul_SKT'!$A$14:$A$28, 0)),"")</f>
        <v/>
      </c>
      <c r="D28" s="1499" t="str">
        <f>IFERROR(INDEX('3. Kurul_SKT_221025'!$B$14:$B$30, MATCH($A28, '3. Kurul_SKT_221025'!$A$14:$A$30, 0)),"")</f>
        <v/>
      </c>
      <c r="E28" s="1499">
        <f>IFERROR(INDEX('4. Kurul_SKT'!$B$14:$B$29, MATCH($A28, '4. Kurul_SKT'!$A$14:$A$29, 0)),"")</f>
        <v>13</v>
      </c>
      <c r="F28" s="1499">
        <f t="shared" si="0"/>
        <v>13</v>
      </c>
      <c r="G28" s="536"/>
    </row>
    <row r="29" spans="1:16" ht="20.25" x14ac:dyDescent="0.25">
      <c r="A29" s="525" t="s">
        <v>21</v>
      </c>
      <c r="B29" s="1499" t="str">
        <f>IFERROR(INDEX('1.Kurul_SKT'!$B$19:$B$30, MATCH($A29, '1.Kurul_SKT'!$A$19:$A$30, 0)),"")</f>
        <v/>
      </c>
      <c r="C29" s="533" t="str">
        <f>IFERROR(INDEX('2.Kurul_SKT'!$B$14:$B$28, MATCH($A29, '2.Kurul_SKT'!$A$14:$A$28, 0)),"")</f>
        <v/>
      </c>
      <c r="D29" s="1499">
        <f>IFERROR(INDEX('3. Kurul_SKT_221025'!$B$14:$B$30, MATCH($A29, '3. Kurul_SKT_221025'!$A$14:$A$30, 0)),"")</f>
        <v>20</v>
      </c>
      <c r="E29" s="1499" t="str">
        <f>IFERROR(INDEX('4. Kurul_SKT'!$B$14:$B$29, MATCH($A29, '4. Kurul_SKT'!$A$14:$A$29, 0)),"")</f>
        <v/>
      </c>
      <c r="F29" s="1499">
        <f t="shared" si="0"/>
        <v>20</v>
      </c>
      <c r="G29" s="536"/>
    </row>
    <row r="30" spans="1:16" ht="20.25" x14ac:dyDescent="0.25">
      <c r="A30" s="526" t="s">
        <v>3309</v>
      </c>
      <c r="B30" s="1500" t="str">
        <f>IFERROR(INDEX('1.Kurul_SKT'!$B$19:$B$30, MATCH($A30, '1.Kurul_SKT'!$A$19:$A$30, 0)),"")</f>
        <v/>
      </c>
      <c r="C30" s="1500" t="str">
        <f>IFERROR(INDEX('2.Kurul_SKT'!$B$14:$B$28, MATCH($A30, '2.Kurul_SKT'!$A$14:$A$28, 0)),"")</f>
        <v/>
      </c>
      <c r="D30" s="1500" t="str">
        <f>IFERROR(INDEX('3. Kurul_SKT_221025'!$B$14:$B$30, MATCH($A30, '3. Kurul_SKT_221025'!$A$14:$A$30, 0)),"")</f>
        <v/>
      </c>
      <c r="E30" s="1500" t="str">
        <f>IFERROR(INDEX('4. Kurul_SKT'!$B$14:$B$29, MATCH($A30, '4. Kurul_SKT'!$A$14:$A$29, 0)),"")</f>
        <v/>
      </c>
      <c r="F30" s="1499">
        <f t="shared" si="0"/>
        <v>0</v>
      </c>
      <c r="G30" s="536"/>
    </row>
    <row r="31" spans="1:16" ht="20.25" x14ac:dyDescent="0.25">
      <c r="A31" s="527" t="s">
        <v>58</v>
      </c>
      <c r="B31" s="1499">
        <f>IFERROR(INDEX('1.Kurul_SKT'!$B$19:$B$30, MATCH($A31, '1.Kurul_SKT'!$A$19:$A$30, 0)),"")</f>
        <v>9</v>
      </c>
      <c r="C31" s="533" t="str">
        <f>IFERROR(INDEX('2.Kurul_SKT'!$B$14:$B$28, MATCH($A31, '2.Kurul_SKT'!$A$14:$A$28, 0)),"")</f>
        <v/>
      </c>
      <c r="D31" s="1499">
        <f>IFERROR(INDEX('3. Kurul_SKT_221025'!$B$14:$B$30, MATCH($A31, '3. Kurul_SKT_221025'!$A$14:$A$30, 0)),"")</f>
        <v>9</v>
      </c>
      <c r="E31" s="1499" t="str">
        <f>IFERROR(INDEX('4. Kurul_SKT'!$B$14:$B$29, MATCH($A31, '4. Kurul_SKT'!$A$14:$A$29, 0)),"")</f>
        <v/>
      </c>
      <c r="F31" s="1499">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146</v>
      </c>
      <c r="F33" s="524">
        <f>SUM(B33:E33)</f>
        <v>570</v>
      </c>
      <c r="G33" s="1407"/>
    </row>
    <row r="34" spans="1:7" ht="20.25" x14ac:dyDescent="0.3">
      <c r="A34" s="530" t="s">
        <v>31</v>
      </c>
      <c r="B34" s="1523">
        <f>SUM(B20,B24,B26,)</f>
        <v>22</v>
      </c>
      <c r="C34" s="80">
        <f>SUM(C10,C15,C24,C26,C20,C22)</f>
        <v>31</v>
      </c>
      <c r="D34" s="80">
        <f>SUM(D8,D10,D15,D18,D20,D22)</f>
        <v>65</v>
      </c>
      <c r="E34" s="80">
        <f>SUM(E8,E15,E18,E20,E22,E10)</f>
        <v>50</v>
      </c>
      <c r="F34" s="80">
        <f>SUM(B34:E34)</f>
        <v>168</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67" t="s">
        <v>3204</v>
      </c>
      <c r="B37" s="1567"/>
      <c r="C37" s="1567"/>
      <c r="D37" s="1567"/>
      <c r="E37" s="1567"/>
      <c r="F37" s="1567"/>
    </row>
    <row r="38" spans="1:7" ht="51" customHeight="1" x14ac:dyDescent="0.25">
      <c r="A38" s="1567" t="s">
        <v>2494</v>
      </c>
      <c r="B38" s="1567"/>
      <c r="C38" s="1567"/>
      <c r="D38" s="1567"/>
      <c r="E38" s="1567"/>
      <c r="F38" s="1567"/>
    </row>
    <row r="39" spans="1:7" ht="54.95" customHeight="1" x14ac:dyDescent="0.25">
      <c r="A39" s="1567" t="s">
        <v>2493</v>
      </c>
      <c r="B39" s="1567"/>
      <c r="C39" s="1567"/>
      <c r="D39" s="1567"/>
      <c r="E39" s="1567"/>
      <c r="F39" s="1567"/>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22" t="s">
        <v>1166</v>
      </c>
      <c r="B1" s="1722"/>
      <c r="C1" s="1722"/>
      <c r="D1" s="1722"/>
      <c r="E1" s="1722"/>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20" t="s">
        <v>426</v>
      </c>
      <c r="B1" s="1720"/>
      <c r="C1" s="1720"/>
      <c r="D1" s="1720"/>
      <c r="E1" s="1721"/>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23" t="s">
        <v>1951</v>
      </c>
      <c r="B1" s="1723"/>
      <c r="C1" s="1723"/>
      <c r="D1" s="1723"/>
      <c r="E1" s="1724"/>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23" t="s">
        <v>1060</v>
      </c>
      <c r="B1" s="1723"/>
      <c r="C1" s="1723"/>
      <c r="D1" s="1723"/>
      <c r="E1" s="1724"/>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25" t="s">
        <v>895</v>
      </c>
      <c r="C1" s="1725"/>
      <c r="D1" s="1725"/>
      <c r="E1" s="1725"/>
      <c r="F1" s="1725"/>
      <c r="G1" s="1725"/>
      <c r="H1" s="1725"/>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26" t="s">
        <v>1768</v>
      </c>
      <c r="B1" s="1727"/>
      <c r="C1" s="1727"/>
      <c r="D1" s="1727"/>
      <c r="E1" s="1727"/>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3283</v>
      </c>
      <c r="B32" s="1437">
        <f>SUM(B19,B21,B23,B25:B30)</f>
        <v>156</v>
      </c>
      <c r="C32" s="1399" t="s">
        <v>3168</v>
      </c>
      <c r="D32" s="570"/>
      <c r="E32" s="26"/>
      <c r="F32" s="3"/>
    </row>
    <row r="33" spans="1:6" ht="18.75" x14ac:dyDescent="0.25">
      <c r="A33" s="1401" t="s">
        <v>3284</v>
      </c>
      <c r="B33" s="1437">
        <f>SUM(B20,B22,B24)</f>
        <v>22</v>
      </c>
      <c r="C33" s="1400" t="s">
        <v>3169</v>
      </c>
      <c r="D33" s="570"/>
      <c r="E33" s="26"/>
      <c r="F33" s="3"/>
    </row>
    <row r="34" spans="1:6" x14ac:dyDescent="0.25">
      <c r="B34" s="1437"/>
      <c r="C34" s="1438"/>
      <c r="D34" s="570"/>
      <c r="E34" s="26"/>
      <c r="F34" s="3"/>
    </row>
    <row r="35" spans="1:6" x14ac:dyDescent="0.25">
      <c r="B35" s="1437"/>
      <c r="C35" s="1438"/>
      <c r="D35" s="570"/>
      <c r="E35" s="26"/>
      <c r="F35" s="3"/>
    </row>
    <row r="36" spans="1:6" x14ac:dyDescent="0.25">
      <c r="A36" s="1572" t="s">
        <v>2536</v>
      </c>
      <c r="B36" s="1572"/>
      <c r="C36" s="1572"/>
      <c r="D36" s="1572"/>
      <c r="E36" s="571"/>
      <c r="F36" s="35"/>
    </row>
    <row r="37" spans="1:6" ht="115.5" customHeight="1" x14ac:dyDescent="0.25">
      <c r="A37" s="1573" t="s">
        <v>51</v>
      </c>
      <c r="B37" s="1573"/>
      <c r="C37" s="1573"/>
      <c r="D37" s="1573"/>
      <c r="E37" s="1573"/>
      <c r="F37" s="1573"/>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74" t="s">
        <v>1935</v>
      </c>
      <c r="C41" s="1575"/>
      <c r="D41" s="32"/>
      <c r="E41" s="562"/>
      <c r="F41" s="16"/>
    </row>
    <row r="42" spans="1:6" x14ac:dyDescent="0.25">
      <c r="A42" s="5" t="s">
        <v>35</v>
      </c>
      <c r="B42" s="1576"/>
      <c r="C42" s="1577"/>
      <c r="D42" s="32"/>
      <c r="E42" s="562"/>
      <c r="F42" s="16"/>
    </row>
    <row r="43" spans="1:6" x14ac:dyDescent="0.25">
      <c r="A43" s="5" t="s">
        <v>36</v>
      </c>
      <c r="B43" s="1576"/>
      <c r="C43" s="1577"/>
      <c r="D43" s="32"/>
      <c r="E43" s="32"/>
      <c r="F43" s="32"/>
    </row>
    <row r="44" spans="1:6" x14ac:dyDescent="0.25">
      <c r="A44" s="5" t="s">
        <v>37</v>
      </c>
      <c r="B44" s="1578"/>
      <c r="C44" s="1579"/>
      <c r="D44" s="32"/>
      <c r="E44" s="32"/>
      <c r="F44" s="32"/>
    </row>
    <row r="45" spans="1:6" x14ac:dyDescent="0.25">
      <c r="A45" s="435" t="s">
        <v>57</v>
      </c>
      <c r="B45" s="436"/>
      <c r="C45" s="436"/>
      <c r="D45" s="436"/>
      <c r="E45" s="437"/>
      <c r="F45" s="436"/>
    </row>
    <row r="46" spans="1:6" s="613" customFormat="1" x14ac:dyDescent="0.25">
      <c r="A46" s="16" t="s">
        <v>39</v>
      </c>
      <c r="B46" s="1580" t="s">
        <v>1936</v>
      </c>
      <c r="C46" s="1581"/>
      <c r="D46" s="574"/>
      <c r="E46" s="574"/>
      <c r="F46" s="574"/>
    </row>
    <row r="47" spans="1:6" s="613" customFormat="1" x14ac:dyDescent="0.25">
      <c r="A47" s="16" t="s">
        <v>38</v>
      </c>
      <c r="B47" s="1582"/>
      <c r="C47" s="1583"/>
      <c r="D47" s="574"/>
      <c r="E47" s="574"/>
      <c r="F47" s="574"/>
    </row>
    <row r="48" spans="1:6" x14ac:dyDescent="0.25">
      <c r="A48" s="25" t="s">
        <v>40</v>
      </c>
      <c r="B48" s="1582"/>
      <c r="C48" s="1583"/>
      <c r="D48" s="32"/>
      <c r="E48" s="32"/>
      <c r="F48" s="32"/>
    </row>
    <row r="49" spans="1:7" x14ac:dyDescent="0.25">
      <c r="A49" s="25" t="s">
        <v>41</v>
      </c>
      <c r="B49" s="1584"/>
      <c r="C49" s="1585"/>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86" t="s">
        <v>2477</v>
      </c>
      <c r="C86" s="1587"/>
      <c r="D86" s="596"/>
      <c r="E86" s="18"/>
      <c r="F86" s="18"/>
    </row>
    <row r="87" spans="1:6" x14ac:dyDescent="0.25">
      <c r="A87" s="16" t="s">
        <v>38</v>
      </c>
      <c r="B87" s="1588"/>
      <c r="C87" s="1589"/>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3322</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70" t="s">
        <v>3161</v>
      </c>
      <c r="C446" s="1571"/>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3317</v>
      </c>
      <c r="B4">
        <v>2</v>
      </c>
      <c r="C4" s="1538">
        <v>1.33</v>
      </c>
      <c r="D4" s="1538"/>
      <c r="E4" t="s">
        <v>0</v>
      </c>
      <c r="F4">
        <v>8</v>
      </c>
    </row>
    <row r="5" spans="1:6" x14ac:dyDescent="0.25">
      <c r="A5" t="s">
        <v>3315</v>
      </c>
      <c r="B5">
        <v>4</v>
      </c>
      <c r="C5" s="1538">
        <v>2.67</v>
      </c>
      <c r="D5" s="1538"/>
      <c r="E5" t="s">
        <v>1932</v>
      </c>
      <c r="F5">
        <v>2</v>
      </c>
    </row>
    <row r="6" spans="1:6" x14ac:dyDescent="0.25">
      <c r="A6" t="s">
        <v>3417</v>
      </c>
      <c r="B6">
        <v>2</v>
      </c>
      <c r="C6" s="1538">
        <v>1.33</v>
      </c>
      <c r="D6" s="1538"/>
      <c r="E6" t="s">
        <v>1770</v>
      </c>
      <c r="F6">
        <v>8</v>
      </c>
    </row>
    <row r="7" spans="1:6" x14ac:dyDescent="0.25">
      <c r="A7" t="s">
        <v>3157</v>
      </c>
      <c r="B7">
        <v>2</v>
      </c>
      <c r="C7" s="1538">
        <v>1.33</v>
      </c>
      <c r="D7" s="1538"/>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3372</v>
      </c>
      <c r="B11">
        <v>7</v>
      </c>
      <c r="C11">
        <v>5</v>
      </c>
      <c r="E11" t="s">
        <v>3437</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11" zoomScaleNormal="100" workbookViewId="0">
      <selection activeCell="C21" sqref="C21"/>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3304</v>
      </c>
      <c r="E18" s="657"/>
      <c r="F18" s="3"/>
    </row>
    <row r="19" spans="1:6" x14ac:dyDescent="0.25">
      <c r="A19" s="47" t="s">
        <v>9</v>
      </c>
      <c r="B19" s="957">
        <f>COUNTIF($B$38:$B$451,"*11TBK*")-COUNTIF($B$38:$B$395,"*11TBK.L*")</f>
        <v>37</v>
      </c>
      <c r="C19" s="1488">
        <f>ROUND(B19/$B$32*100,2)</f>
        <v>24.18</v>
      </c>
      <c r="D19" s="957"/>
      <c r="E19" s="657"/>
      <c r="F19" s="3"/>
    </row>
    <row r="20" spans="1:6" x14ac:dyDescent="0.25">
      <c r="A20" s="49" t="s">
        <v>44</v>
      </c>
      <c r="B20" s="958">
        <f>COUNTIF($B$38:$B$395,"*11TBK.L*")/2</f>
        <v>8</v>
      </c>
      <c r="C20" s="1489"/>
      <c r="D20" s="958">
        <f>ROUND(B20/$B$33*$C$33,0)</f>
        <v>5</v>
      </c>
      <c r="E20" s="658"/>
      <c r="F20" s="39"/>
    </row>
    <row r="21" spans="1:6" x14ac:dyDescent="0.25">
      <c r="A21" s="47" t="s">
        <v>49</v>
      </c>
      <c r="B21" s="886">
        <f>COUNTIF($B$38:$B$451,"*11TBY*")-COUNTIF($B$38:$B$395,"*11TBY.L*")</f>
        <v>46</v>
      </c>
      <c r="C21" s="1490">
        <f>ROUND(B21/$B$32*100,2)</f>
        <v>30.07</v>
      </c>
      <c r="D21" s="886"/>
      <c r="E21" s="40"/>
      <c r="F21" s="3"/>
    </row>
    <row r="22" spans="1:6" x14ac:dyDescent="0.25">
      <c r="A22" s="49" t="s">
        <v>52</v>
      </c>
      <c r="B22" s="887">
        <f>COUNTIF($B$38:$B$395,"*11TBY.L*")/2</f>
        <v>10</v>
      </c>
      <c r="C22" s="1491"/>
      <c r="D22" s="887">
        <f>ROUND(B22/$B$33*$C$33,0)</f>
        <v>6</v>
      </c>
      <c r="E22" s="658"/>
      <c r="F22" s="39"/>
    </row>
    <row r="23" spans="1:6" x14ac:dyDescent="0.25">
      <c r="A23" s="36" t="s">
        <v>1932</v>
      </c>
      <c r="B23" s="787">
        <f>COUNTIF($B$34:$B$395,"*11TKB*")-COUNTIF($B$34:$B$395,"*11TKB.L*")</f>
        <v>3</v>
      </c>
      <c r="C23" s="1492">
        <f>ROUND(B23/$B$32*100,2)</f>
        <v>1.96</v>
      </c>
      <c r="D23" s="787"/>
      <c r="E23" s="3"/>
      <c r="F23" s="3"/>
    </row>
    <row r="24" spans="1:6" x14ac:dyDescent="0.25">
      <c r="A24" s="49" t="s">
        <v>1934</v>
      </c>
      <c r="B24" s="788">
        <f>COUNTIF($B$38:$B$395,"*11TKB.L*")/2</f>
        <v>4</v>
      </c>
      <c r="C24" s="1493"/>
      <c r="D24" s="788">
        <f>ROUND(B24/$B$33*$C$33,0)</f>
        <v>2</v>
      </c>
      <c r="E24" s="39"/>
      <c r="F24" s="39"/>
    </row>
    <row r="25" spans="1:6" x14ac:dyDescent="0.25">
      <c r="A25" s="36" t="s">
        <v>53</v>
      </c>
      <c r="B25" s="1262">
        <f>COUNTIF($B$36:$B$451,"11BIS*")</f>
        <v>16</v>
      </c>
      <c r="C25" s="1494">
        <f t="shared" ref="C25:C30" si="0">ROUND(B25/$B$32*100,2)</f>
        <v>10.46</v>
      </c>
      <c r="D25" s="1262"/>
      <c r="E25" s="3"/>
      <c r="F25" s="3"/>
    </row>
    <row r="26" spans="1:6" x14ac:dyDescent="0.25">
      <c r="A26" s="47" t="s">
        <v>0</v>
      </c>
      <c r="B26" s="1262">
        <f>COUNTIF($B$41:$B$453,"11BYF*")</f>
        <v>12</v>
      </c>
      <c r="C26" s="1494">
        <f t="shared" si="0"/>
        <v>7.84</v>
      </c>
      <c r="D26" s="1262"/>
      <c r="E26" s="3"/>
      <c r="F26" s="3"/>
    </row>
    <row r="27" spans="1:6" x14ac:dyDescent="0.25">
      <c r="A27" s="32" t="s">
        <v>58</v>
      </c>
      <c r="B27" s="1098">
        <f>COUNTIF($B$41:$B$453,"11TTE*")</f>
        <v>9</v>
      </c>
      <c r="C27" s="1495">
        <f t="shared" si="0"/>
        <v>5.88</v>
      </c>
      <c r="D27" s="1098"/>
      <c r="E27" s="3"/>
      <c r="F27" s="3"/>
    </row>
    <row r="28" spans="1:6" x14ac:dyDescent="0.25">
      <c r="A28" s="32" t="s">
        <v>55</v>
      </c>
      <c r="B28" s="1336">
        <f>COUNTIF($B$34:$B$395,"*11RHS*")</f>
        <v>12</v>
      </c>
      <c r="C28" s="1496">
        <f t="shared" si="0"/>
        <v>7.84</v>
      </c>
      <c r="D28" s="1336"/>
      <c r="E28" s="3"/>
      <c r="F28" s="3"/>
    </row>
    <row r="29" spans="1:6" x14ac:dyDescent="0.25">
      <c r="A29" s="32" t="s">
        <v>50</v>
      </c>
      <c r="B29" s="1156">
        <f>COUNTIF($B$41:$B$453,"11THS*")</f>
        <v>9</v>
      </c>
      <c r="C29" s="1497">
        <f t="shared" si="0"/>
        <v>5.88</v>
      </c>
      <c r="D29" s="1156"/>
      <c r="E29" s="3"/>
      <c r="F29" s="3"/>
    </row>
    <row r="30" spans="1:6" x14ac:dyDescent="0.25">
      <c r="A30" s="32" t="s">
        <v>2451</v>
      </c>
      <c r="B30" s="1098">
        <v>9</v>
      </c>
      <c r="C30" s="1495">
        <f t="shared" si="0"/>
        <v>5.88</v>
      </c>
      <c r="D30" s="1098"/>
      <c r="E30" s="3"/>
      <c r="F30" s="3"/>
    </row>
    <row r="31" spans="1:6" x14ac:dyDescent="0.25">
      <c r="A31" s="1452" t="s">
        <v>2</v>
      </c>
      <c r="B31" s="1453">
        <f>SUM(B19:B30)</f>
        <v>175</v>
      </c>
      <c r="C31" s="560">
        <f>SUM(C19:C30)</f>
        <v>99.99</v>
      </c>
      <c r="D31" s="476"/>
      <c r="E31" s="26"/>
      <c r="F31" s="3"/>
    </row>
    <row r="32" spans="1:6" x14ac:dyDescent="0.25">
      <c r="A32" s="560" t="s">
        <v>3283</v>
      </c>
      <c r="B32" s="560">
        <f>SUM(B19,B21,B23,B25:B30)</f>
        <v>153</v>
      </c>
      <c r="C32" s="560">
        <f>ROUND(B32/B31*100,0)</f>
        <v>87</v>
      </c>
      <c r="D32" s="560"/>
      <c r="E32" s="26"/>
      <c r="F32" s="3"/>
    </row>
    <row r="33" spans="1:6" x14ac:dyDescent="0.25">
      <c r="A33" s="476" t="s">
        <v>3284</v>
      </c>
      <c r="B33" s="476">
        <f>SUM(B20,B22,B24)</f>
        <v>22</v>
      </c>
      <c r="C33" s="476">
        <f>ROUND(B33/B31*100,0)</f>
        <v>13</v>
      </c>
      <c r="D33" s="476">
        <f>SUM(D17:D30)</f>
        <v>13</v>
      </c>
      <c r="E33" s="26"/>
      <c r="F33" s="3"/>
    </row>
    <row r="34" spans="1:6" x14ac:dyDescent="0.25">
      <c r="A34" s="1572" t="s">
        <v>2536</v>
      </c>
      <c r="B34" s="1572"/>
      <c r="C34" s="1572"/>
      <c r="D34" s="1572"/>
      <c r="E34" s="571"/>
      <c r="F34" s="35"/>
    </row>
    <row r="35" spans="1:6" ht="115.5" customHeight="1" x14ac:dyDescent="0.25">
      <c r="A35" s="1573" t="s">
        <v>51</v>
      </c>
      <c r="B35" s="1573"/>
      <c r="C35" s="1573"/>
      <c r="D35" s="1573"/>
      <c r="E35" s="1573"/>
      <c r="F35" s="1573"/>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94" t="s">
        <v>1935</v>
      </c>
      <c r="C39" s="1595"/>
      <c r="D39" s="32"/>
      <c r="E39" s="562"/>
      <c r="F39" s="16"/>
    </row>
    <row r="40" spans="1:6" x14ac:dyDescent="0.25">
      <c r="A40" s="5" t="s">
        <v>35</v>
      </c>
      <c r="B40" s="1596"/>
      <c r="C40" s="1597"/>
      <c r="D40" s="32"/>
      <c r="E40" s="562"/>
      <c r="F40" s="16"/>
    </row>
    <row r="41" spans="1:6" x14ac:dyDescent="0.25">
      <c r="A41" s="72" t="s">
        <v>36</v>
      </c>
      <c r="B41" s="1596"/>
      <c r="C41" s="1597"/>
      <c r="D41" s="32"/>
      <c r="E41" s="32"/>
      <c r="F41" s="32"/>
    </row>
    <row r="42" spans="1:6" x14ac:dyDescent="0.25">
      <c r="A42" s="72" t="s">
        <v>37</v>
      </c>
      <c r="B42" s="1570"/>
      <c r="C42" s="1571"/>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620" t="s">
        <v>3254</v>
      </c>
      <c r="C49" s="1621"/>
      <c r="D49" s="32"/>
      <c r="E49" s="32"/>
      <c r="F49" s="32"/>
    </row>
    <row r="50" spans="1:6" x14ac:dyDescent="0.25">
      <c r="A50" s="5" t="s">
        <v>35</v>
      </c>
      <c r="B50" s="1582"/>
      <c r="C50" s="1622"/>
      <c r="D50" s="32"/>
      <c r="E50" s="32"/>
      <c r="F50" s="32"/>
    </row>
    <row r="51" spans="1:6" x14ac:dyDescent="0.25">
      <c r="A51" s="5" t="s">
        <v>36</v>
      </c>
      <c r="B51" s="1582"/>
      <c r="C51" s="1622"/>
      <c r="D51" s="32"/>
      <c r="E51" s="32"/>
      <c r="F51" s="32"/>
    </row>
    <row r="52" spans="1:6" x14ac:dyDescent="0.25">
      <c r="A52" s="5" t="s">
        <v>37</v>
      </c>
      <c r="B52" s="1584"/>
      <c r="C52" s="1623"/>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86" t="s">
        <v>2477</v>
      </c>
      <c r="C74" s="1587"/>
      <c r="D74" s="32"/>
      <c r="E74" s="32"/>
      <c r="F74" s="32"/>
    </row>
    <row r="75" spans="1:6" x14ac:dyDescent="0.25">
      <c r="A75" s="27" t="s">
        <v>38</v>
      </c>
      <c r="B75" s="1588"/>
      <c r="C75" s="1589"/>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3315</v>
      </c>
      <c r="F113" s="1323" t="s">
        <v>1774</v>
      </c>
    </row>
    <row r="114" spans="1:6" x14ac:dyDescent="0.25">
      <c r="A114" s="5" t="s">
        <v>37</v>
      </c>
      <c r="B114" s="1322" t="s">
        <v>1901</v>
      </c>
      <c r="C114" s="1322" t="s">
        <v>55</v>
      </c>
      <c r="D114" s="1322" t="s">
        <v>1772</v>
      </c>
      <c r="E114" s="1323" t="s">
        <v>3315</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3417</v>
      </c>
      <c r="F148" s="1323" t="s">
        <v>1776</v>
      </c>
    </row>
    <row r="149" spans="1:6" x14ac:dyDescent="0.25">
      <c r="A149" s="18" t="s">
        <v>38</v>
      </c>
      <c r="B149" s="1322" t="s">
        <v>1903</v>
      </c>
      <c r="C149" s="1322" t="s">
        <v>55</v>
      </c>
      <c r="D149" s="1322" t="s">
        <v>1775</v>
      </c>
      <c r="E149" s="1323" t="s">
        <v>3316</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3372</v>
      </c>
      <c r="F183" s="1256" t="s">
        <v>1065</v>
      </c>
    </row>
    <row r="184" spans="1:6" x14ac:dyDescent="0.25">
      <c r="A184" s="5" t="s">
        <v>35</v>
      </c>
      <c r="B184" s="1130" t="s">
        <v>1066</v>
      </c>
      <c r="C184" s="1131" t="s">
        <v>50</v>
      </c>
      <c r="D184" s="1132" t="s">
        <v>1067</v>
      </c>
      <c r="E184" s="1133" t="s">
        <v>3372</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3372</v>
      </c>
      <c r="F293" s="1256" t="s">
        <v>1074</v>
      </c>
    </row>
    <row r="294" spans="1:6" x14ac:dyDescent="0.25">
      <c r="A294" s="25" t="s">
        <v>40</v>
      </c>
      <c r="B294" s="1328" t="s">
        <v>1908</v>
      </c>
      <c r="C294" s="1329" t="s">
        <v>55</v>
      </c>
      <c r="D294" s="1328" t="s">
        <v>1781</v>
      </c>
      <c r="E294" s="1330" t="s">
        <v>3317</v>
      </c>
      <c r="F294" s="1323" t="s">
        <v>1782</v>
      </c>
    </row>
    <row r="295" spans="1:6" x14ac:dyDescent="0.25">
      <c r="A295" s="25" t="s">
        <v>41</v>
      </c>
      <c r="B295" s="1331" t="s">
        <v>1909</v>
      </c>
      <c r="C295" s="1328" t="s">
        <v>55</v>
      </c>
      <c r="D295" s="1331" t="s">
        <v>1781</v>
      </c>
      <c r="E295" s="1332" t="s">
        <v>3318</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98" t="s">
        <v>3183</v>
      </c>
      <c r="C314" s="1599"/>
      <c r="D314" s="5"/>
      <c r="E314" s="5"/>
      <c r="F314" s="1253"/>
    </row>
    <row r="315" spans="1:6" x14ac:dyDescent="0.25">
      <c r="A315" s="27" t="s">
        <v>38</v>
      </c>
      <c r="B315" s="1600"/>
      <c r="C315" s="1601"/>
      <c r="D315" s="5"/>
      <c r="E315" s="5"/>
      <c r="F315" s="1256"/>
    </row>
    <row r="316" spans="1:6" x14ac:dyDescent="0.25">
      <c r="A316" s="25" t="s">
        <v>40</v>
      </c>
      <c r="B316" s="1600"/>
      <c r="C316" s="1601"/>
      <c r="D316" s="5"/>
      <c r="E316" s="5"/>
      <c r="F316" s="1253"/>
    </row>
    <row r="317" spans="1:6" x14ac:dyDescent="0.25">
      <c r="A317" s="25" t="s">
        <v>41</v>
      </c>
      <c r="B317" s="1602"/>
      <c r="C317" s="1603"/>
      <c r="D317" s="5"/>
      <c r="E317" s="5"/>
      <c r="F317" s="1256"/>
    </row>
    <row r="318" spans="1:6" x14ac:dyDescent="0.25">
      <c r="A318" s="611" t="s">
        <v>2528</v>
      </c>
      <c r="B318" s="435"/>
      <c r="C318" s="435"/>
      <c r="D318" s="435"/>
      <c r="E318" s="435"/>
      <c r="F318" s="1253"/>
    </row>
    <row r="319" spans="1:6" x14ac:dyDescent="0.25">
      <c r="A319" s="5" t="s">
        <v>34</v>
      </c>
      <c r="B319" s="1604" t="s">
        <v>3184</v>
      </c>
      <c r="C319" s="1605"/>
      <c r="D319" s="514"/>
      <c r="E319" s="515"/>
      <c r="F319" s="1256"/>
    </row>
    <row r="320" spans="1:6" x14ac:dyDescent="0.25">
      <c r="A320" s="5" t="s">
        <v>35</v>
      </c>
      <c r="B320" s="1606"/>
      <c r="C320" s="1607"/>
      <c r="D320" s="598"/>
      <c r="E320" s="515"/>
      <c r="F320" s="1253"/>
    </row>
    <row r="321" spans="1:6" x14ac:dyDescent="0.25">
      <c r="A321" s="5" t="s">
        <v>36</v>
      </c>
      <c r="B321" s="1606"/>
      <c r="C321" s="1607"/>
      <c r="D321" s="515"/>
      <c r="E321" s="515"/>
      <c r="F321" s="1256"/>
    </row>
    <row r="322" spans="1:6" x14ac:dyDescent="0.25">
      <c r="A322" s="5" t="s">
        <v>37</v>
      </c>
      <c r="B322" s="1606"/>
      <c r="C322" s="1607"/>
      <c r="D322" s="25"/>
      <c r="E322" s="25"/>
      <c r="F322" s="1253"/>
    </row>
    <row r="323" spans="1:6" x14ac:dyDescent="0.25">
      <c r="A323" s="435" t="s">
        <v>57</v>
      </c>
      <c r="B323" s="1606"/>
      <c r="C323" s="1607"/>
      <c r="D323" s="5"/>
      <c r="E323" s="5"/>
      <c r="F323" s="1256"/>
    </row>
    <row r="324" spans="1:6" x14ac:dyDescent="0.25">
      <c r="A324" s="27" t="s">
        <v>39</v>
      </c>
      <c r="B324" s="1606"/>
      <c r="C324" s="1607"/>
      <c r="D324" s="5"/>
      <c r="E324" s="5"/>
      <c r="F324" s="1253"/>
    </row>
    <row r="325" spans="1:6" x14ac:dyDescent="0.25">
      <c r="A325" s="27" t="s">
        <v>38</v>
      </c>
      <c r="B325" s="1606"/>
      <c r="C325" s="1607"/>
      <c r="D325" s="5"/>
      <c r="E325" s="5"/>
      <c r="F325" s="1256"/>
    </row>
    <row r="326" spans="1:6" x14ac:dyDescent="0.25">
      <c r="A326" s="25" t="s">
        <v>40</v>
      </c>
      <c r="B326" s="1606"/>
      <c r="C326" s="1607"/>
      <c r="D326" s="5"/>
      <c r="E326" s="5"/>
      <c r="F326" s="1253"/>
    </row>
    <row r="327" spans="1:6" x14ac:dyDescent="0.25">
      <c r="A327" s="25" t="s">
        <v>41</v>
      </c>
      <c r="B327" s="1608"/>
      <c r="C327" s="1609"/>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3372</v>
      </c>
      <c r="F339" s="1210" t="s">
        <v>1083</v>
      </c>
    </row>
    <row r="340" spans="1:6" x14ac:dyDescent="0.25">
      <c r="A340" s="5" t="s">
        <v>35</v>
      </c>
      <c r="B340" s="1130" t="s">
        <v>1078</v>
      </c>
      <c r="C340" s="1139" t="s">
        <v>50</v>
      </c>
      <c r="D340" s="1130" t="s">
        <v>1079</v>
      </c>
      <c r="E340" s="1133" t="s">
        <v>3372</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3315</v>
      </c>
      <c r="F386" s="1335" t="s">
        <v>1784</v>
      </c>
    </row>
    <row r="387" spans="1:6" x14ac:dyDescent="0.25">
      <c r="A387" s="598" t="s">
        <v>38</v>
      </c>
      <c r="B387" s="1322" t="s">
        <v>1911</v>
      </c>
      <c r="C387" s="1322" t="s">
        <v>55</v>
      </c>
      <c r="D387" s="1334" t="s">
        <v>1783</v>
      </c>
      <c r="E387" s="1334" t="s">
        <v>3315</v>
      </c>
      <c r="F387" s="1332" t="s">
        <v>1784</v>
      </c>
    </row>
    <row r="388" spans="1:6" x14ac:dyDescent="0.25">
      <c r="A388" s="599" t="s">
        <v>40</v>
      </c>
      <c r="B388" s="1127" t="s">
        <v>2224</v>
      </c>
      <c r="C388" s="1127" t="s">
        <v>50</v>
      </c>
      <c r="D388" s="1127" t="s">
        <v>3043</v>
      </c>
      <c r="E388" s="1128" t="s">
        <v>3372</v>
      </c>
      <c r="F388" s="1129" t="s">
        <v>1087</v>
      </c>
    </row>
    <row r="389" spans="1:6" x14ac:dyDescent="0.25">
      <c r="A389" s="599" t="s">
        <v>41</v>
      </c>
      <c r="B389" s="1143" t="s">
        <v>2223</v>
      </c>
      <c r="C389" s="1144" t="s">
        <v>50</v>
      </c>
      <c r="D389" s="1143" t="s">
        <v>1103</v>
      </c>
      <c r="E389" s="1145" t="s">
        <v>3372</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610" t="s">
        <v>3436</v>
      </c>
      <c r="C433" s="1611"/>
      <c r="D433" s="70"/>
      <c r="E433" s="70"/>
      <c r="F433" s="32"/>
    </row>
    <row r="434" spans="1:6" x14ac:dyDescent="0.25">
      <c r="A434" s="5" t="s">
        <v>35</v>
      </c>
      <c r="B434" s="1612"/>
      <c r="C434" s="1613"/>
      <c r="D434" s="1411"/>
      <c r="E434" s="1411"/>
      <c r="F434" s="32"/>
    </row>
    <row r="435" spans="1:6" x14ac:dyDescent="0.25">
      <c r="A435" s="5" t="s">
        <v>36</v>
      </c>
      <c r="B435" s="1614" t="s">
        <v>3434</v>
      </c>
      <c r="C435" s="1615"/>
      <c r="D435" s="70"/>
      <c r="E435" s="70"/>
      <c r="F435" s="32"/>
    </row>
    <row r="436" spans="1:6" x14ac:dyDescent="0.25">
      <c r="A436" s="5" t="s">
        <v>37</v>
      </c>
      <c r="B436" s="1616"/>
      <c r="C436" s="1617"/>
      <c r="D436" s="70"/>
      <c r="E436" s="70"/>
      <c r="F436" s="32"/>
    </row>
    <row r="437" spans="1:6" x14ac:dyDescent="0.25">
      <c r="A437" s="435" t="s">
        <v>57</v>
      </c>
      <c r="B437" s="551"/>
      <c r="C437" s="551"/>
      <c r="D437" s="551"/>
      <c r="E437" s="551"/>
      <c r="F437" s="551"/>
    </row>
    <row r="438" spans="1:6" x14ac:dyDescent="0.25">
      <c r="A438" s="598" t="s">
        <v>39</v>
      </c>
      <c r="B438" s="1618" t="s">
        <v>3435</v>
      </c>
      <c r="C438" s="1619"/>
      <c r="D438" s="32"/>
      <c r="E438" s="32"/>
      <c r="F438" s="609"/>
    </row>
    <row r="439" spans="1:6" x14ac:dyDescent="0.25">
      <c r="A439" s="598" t="s">
        <v>38</v>
      </c>
      <c r="B439" s="1616"/>
      <c r="C439" s="1617"/>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590" t="s">
        <v>3413</v>
      </c>
      <c r="C448" s="1591"/>
      <c r="D448" s="47"/>
      <c r="E448" s="25"/>
      <c r="F448" s="73"/>
    </row>
    <row r="449" spans="1:6" x14ac:dyDescent="0.25">
      <c r="A449" s="598" t="s">
        <v>38</v>
      </c>
      <c r="B449" s="1590"/>
      <c r="C449" s="1591"/>
      <c r="D449" s="32"/>
      <c r="E449" s="32"/>
      <c r="F449" s="32"/>
    </row>
    <row r="450" spans="1:6" x14ac:dyDescent="0.25">
      <c r="A450" s="599" t="s">
        <v>40</v>
      </c>
      <c r="B450" s="1590"/>
      <c r="C450" s="1591"/>
      <c r="D450" s="32"/>
      <c r="E450" s="32"/>
      <c r="F450" s="609"/>
    </row>
    <row r="451" spans="1:6" x14ac:dyDescent="0.25">
      <c r="A451" s="599" t="s">
        <v>41</v>
      </c>
      <c r="B451" s="1592"/>
      <c r="C451" s="1593"/>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624" t="s">
        <v>60</v>
      </c>
      <c r="B31" s="1624"/>
      <c r="C31" s="1624"/>
      <c r="D31" s="1624"/>
      <c r="E31" s="1624"/>
      <c r="F31" s="1624"/>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625" t="s">
        <v>3160</v>
      </c>
      <c r="C388" s="1626"/>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D14" sqref="D14:E54"/>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68" t="s">
        <v>3205</v>
      </c>
      <c r="B1" s="1568"/>
      <c r="C1" s="1568"/>
      <c r="D1" s="1568"/>
      <c r="E1" s="1568"/>
      <c r="F1" s="1568"/>
      <c r="G1" s="1568"/>
      <c r="H1" s="1568"/>
      <c r="I1" s="1568"/>
    </row>
    <row r="2" spans="1:19" ht="15.75" customHeight="1" x14ac:dyDescent="0.25">
      <c r="A2" s="1568"/>
      <c r="B2" s="1568"/>
      <c r="C2" s="1568"/>
      <c r="D2" s="1568"/>
      <c r="E2" s="1568"/>
      <c r="F2" s="1568"/>
      <c r="G2" s="1568"/>
      <c r="H2" s="1568"/>
      <c r="I2" s="1568"/>
      <c r="K2" s="41"/>
      <c r="L2" s="41"/>
      <c r="M2" s="40"/>
      <c r="N2" s="40"/>
      <c r="O2" s="40"/>
      <c r="P2" s="40"/>
      <c r="Q2" s="40"/>
      <c r="R2" s="40"/>
    </row>
    <row r="3" spans="1:19" ht="68.099999999999994" customHeight="1" x14ac:dyDescent="0.25">
      <c r="A3" s="1569"/>
      <c r="B3" s="1569"/>
      <c r="C3" s="1569"/>
      <c r="D3" s="1569"/>
      <c r="E3" s="1569"/>
      <c r="F3" s="1569"/>
      <c r="G3" s="1569"/>
      <c r="H3" s="1569"/>
      <c r="I3" s="1569"/>
      <c r="M3" s="40"/>
      <c r="N3" s="40"/>
      <c r="O3" s="40"/>
      <c r="P3" s="40"/>
      <c r="Q3" s="40"/>
      <c r="R3" s="40"/>
    </row>
    <row r="4" spans="1:19" ht="60.75" x14ac:dyDescent="0.3">
      <c r="A4" s="532" t="s">
        <v>2173</v>
      </c>
      <c r="B4" s="1501" t="s">
        <v>3313</v>
      </c>
      <c r="C4" s="1501" t="s">
        <v>3433</v>
      </c>
      <c r="D4" s="1501" t="s">
        <v>3310</v>
      </c>
      <c r="E4" s="1501" t="s">
        <v>3433</v>
      </c>
      <c r="F4" s="1501" t="s">
        <v>3311</v>
      </c>
      <c r="G4" s="1501" t="s">
        <v>3433</v>
      </c>
      <c r="H4" s="1501" t="s">
        <v>3312</v>
      </c>
      <c r="I4" s="1502"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8" t="s">
        <v>3305</v>
      </c>
      <c r="C6" s="1498"/>
      <c r="D6" s="535" t="s">
        <v>3306</v>
      </c>
      <c r="E6" s="535"/>
      <c r="F6" s="1498" t="s">
        <v>3307</v>
      </c>
      <c r="G6" s="1498"/>
      <c r="H6" s="1498" t="s">
        <v>3308</v>
      </c>
      <c r="I6" s="1499"/>
      <c r="J6"/>
      <c r="K6"/>
      <c r="L6"/>
      <c r="M6"/>
      <c r="N6"/>
      <c r="O6"/>
      <c r="P6"/>
      <c r="Q6"/>
      <c r="R6"/>
      <c r="S6"/>
    </row>
    <row r="7" spans="1:19" ht="20.25" x14ac:dyDescent="0.25">
      <c r="A7" s="525" t="s">
        <v>1</v>
      </c>
      <c r="B7" s="1499" t="str">
        <f>IFERROR(INDEX('1.Kurul_SKT'!$B$19:$B$30, MATCH($A7, '1.Kurul_SKT'!$A$19:$A$30, 0)),"")</f>
        <v/>
      </c>
      <c r="C7" s="1499"/>
      <c r="D7" s="533" t="str">
        <f>IFERROR(INDEX('2.Kurul_SKT'!$B$14:$B$28, MATCH($A7, '2.Kurul_SKT'!$A$14:$A$28, 0)),"")</f>
        <v/>
      </c>
      <c r="E7" s="535"/>
      <c r="F7" s="1499">
        <f>IFERROR(INDEX('3. Kurul_SKT_221025'!$B$14:$B$30, MATCH($A7, '3. Kurul_SKT_221025'!$A$14:$A$30, 0)),"")</f>
        <v>32</v>
      </c>
      <c r="G7" s="1499"/>
      <c r="H7" s="1499">
        <f>IFERROR(INDEX('4. Kurul_SKT'!$B$14:$B$29, MATCH($A7, '4. Kurul_SKT'!$A$14:$A$29, 0)),"")</f>
        <v>44</v>
      </c>
      <c r="I7" s="1499">
        <f>IFERROR(SUM(B7:H7),"")</f>
        <v>76</v>
      </c>
      <c r="J7"/>
      <c r="K7"/>
      <c r="L7"/>
      <c r="M7"/>
      <c r="N7"/>
      <c r="O7"/>
      <c r="P7"/>
      <c r="Q7"/>
      <c r="R7"/>
      <c r="S7"/>
    </row>
    <row r="8" spans="1:19" ht="20.25" x14ac:dyDescent="0.25">
      <c r="A8" s="1524" t="s">
        <v>3414</v>
      </c>
      <c r="B8" s="1499">
        <f>COUNTIFS('1.Kurul_SKT'!$E$38:$E$4521, A8, '1.Kurul_SKT'!$C$38:$C$4521, "*ANT")</f>
        <v>0</v>
      </c>
      <c r="C8" s="1499"/>
      <c r="D8" s="533" t="str">
        <f>IFERROR(INDEX('2.Kurul_SKT'!$B$14:$B$28, MATCH($A8, '2.Kurul_SKT'!$A$14:$A$28, 0)),"")</f>
        <v/>
      </c>
      <c r="E8" s="1499"/>
      <c r="F8" s="1499" t="str">
        <f>IFERROR(INDEX('3. Kurul_SKT_221025'!$B$14:$B$30, MATCH($A8, '3. Kurul_SKT_221025'!$A$14:$A$30, 0)),"")</f>
        <v/>
      </c>
      <c r="G8" s="1499"/>
      <c r="H8" s="1499" t="str">
        <f>IFERROR(INDEX('4. Kurul_SKT'!$B$14:$B$29, MATCH($A8, '4. Kurul_SKT'!$A$14:$A$29, 0)),"")</f>
        <v/>
      </c>
      <c r="I8" s="1499">
        <f t="shared" ref="I8:I9" si="0">IFERROR(SUM(B8:H8),"")</f>
        <v>0</v>
      </c>
      <c r="J8"/>
      <c r="K8"/>
      <c r="L8"/>
      <c r="M8"/>
      <c r="N8"/>
      <c r="O8"/>
      <c r="P8"/>
      <c r="Q8"/>
      <c r="R8"/>
      <c r="S8"/>
    </row>
    <row r="9" spans="1:19" ht="20.25" x14ac:dyDescent="0.25">
      <c r="A9" s="1524" t="s">
        <v>3415</v>
      </c>
      <c r="B9" s="1499">
        <f>COUNTIFS('1.Kurul_SKT'!$E$38:$E$4521, A9, '1.Kurul_SKT'!$C$38:$C$4521, "*ANT")</f>
        <v>0</v>
      </c>
      <c r="C9" s="1499"/>
      <c r="D9" s="533" t="str">
        <f>IFERROR(INDEX('2.Kurul_SKT'!$B$14:$B$28, MATCH($A10, '2.Kurul_SKT'!$A$14:$A$28, 0)),"")</f>
        <v/>
      </c>
      <c r="E9" s="1499"/>
      <c r="F9" s="1499" t="str">
        <f>IFERROR(INDEX('3. Kurul_SKT_221025'!$B$14:$B$30, MATCH($A10, '3. Kurul_SKT_221025'!$A$14:$A$30, 0)),"")</f>
        <v/>
      </c>
      <c r="G9" s="1499"/>
      <c r="H9" s="1499" t="str">
        <f>IFERROR(INDEX('4. Kurul_SKT'!$B$14:$B$29, MATCH($A10, '4. Kurul_SKT'!$A$14:$A$29, 0)),"")</f>
        <v/>
      </c>
      <c r="I9" s="1499">
        <f t="shared" si="0"/>
        <v>0</v>
      </c>
      <c r="J9"/>
      <c r="K9"/>
      <c r="L9"/>
      <c r="M9"/>
      <c r="N9"/>
      <c r="O9"/>
      <c r="P9"/>
      <c r="Q9"/>
      <c r="R9"/>
      <c r="S9"/>
    </row>
    <row r="10" spans="1:19" ht="20.25" x14ac:dyDescent="0.25">
      <c r="A10" s="1524" t="s">
        <v>3416</v>
      </c>
      <c r="B10" s="1499">
        <f>COUNTIFS('1.Kurul_SKT'!$E$38:$E$4521, A10, '1.Kurul_SKT'!$C$38:$C$4521, "*ANT")</f>
        <v>0</v>
      </c>
      <c r="C10" s="1499"/>
      <c r="D10" s="533"/>
      <c r="E10" s="1499"/>
      <c r="F10" s="1499"/>
      <c r="G10" s="1499"/>
      <c r="H10" s="1499"/>
      <c r="I10" s="1499"/>
      <c r="J10"/>
      <c r="K10"/>
      <c r="L10"/>
      <c r="M10"/>
      <c r="N10"/>
      <c r="O10"/>
      <c r="P10"/>
      <c r="Q10"/>
      <c r="R10"/>
      <c r="S10"/>
    </row>
    <row r="11" spans="1:19" s="39" customFormat="1" ht="20.25" x14ac:dyDescent="0.25">
      <c r="A11" s="526" t="s">
        <v>28</v>
      </c>
      <c r="B11" s="1500" t="str">
        <f>IFERROR(INDEX('1.Kurul_SKT'!$B$19:$B$30, MATCH($A11, '1.Kurul_SKT'!$A$19:$A$30, 0)),"")</f>
        <v/>
      </c>
      <c r="C11" s="1500"/>
      <c r="D11" s="1500" t="str">
        <f>IFERROR(INDEX('2.Kurul_SKT'!$B$14:$B$28, MATCH($A11, '2.Kurul_SKT'!$A$14:$A$28, 0)),"")</f>
        <v/>
      </c>
      <c r="E11" s="1500"/>
      <c r="F11" s="1500">
        <f>IFERROR(INDEX('3. Kurul_SKT_221025'!$B$14:$B$30, MATCH($A11, '3. Kurul_SKT_221025'!$A$14:$A$30, 0)),"")</f>
        <v>18</v>
      </c>
      <c r="G11" s="1500"/>
      <c r="H11" s="1500">
        <f>IFERROR(INDEX('4. Kurul_SKT'!$B$14:$B$29, MATCH($A11, '4. Kurul_SKT'!$A$14:$A$29, 0)),"")</f>
        <v>20</v>
      </c>
      <c r="I11" s="1499">
        <f t="shared" ref="I11:I61" si="1">IFERROR(SUM(B11:H11),"")</f>
        <v>38</v>
      </c>
      <c r="J11"/>
      <c r="K11"/>
      <c r="L11"/>
      <c r="M11"/>
      <c r="N11"/>
      <c r="O11"/>
      <c r="P11"/>
      <c r="Q11"/>
      <c r="R11"/>
      <c r="S11"/>
    </row>
    <row r="12" spans="1:19" s="39" customFormat="1" ht="20.25" x14ac:dyDescent="0.25">
      <c r="A12" s="528" t="s">
        <v>3287</v>
      </c>
      <c r="B12" s="1499" t="str">
        <f>IFERROR(INDEX('1.Kurul_SKT'!$B$19:$B$30, MATCH($A12, '1.Kurul_SKT'!$A$19:$A$30, 0)),"")</f>
        <v/>
      </c>
      <c r="C12" s="1499"/>
      <c r="D12" s="533"/>
      <c r="E12" s="533"/>
      <c r="F12" s="1499">
        <f>IFERROR(INDEX('3. Kurul_SKT_221025'!$B$14:$B$30, MATCH($A12, '3. Kurul_SKT_221025'!$A$14:$A$30, 0)),"")</f>
        <v>16</v>
      </c>
      <c r="G12" s="1499"/>
      <c r="H12" s="1499" t="str">
        <f>IFERROR(INDEX('4. Kurul_SKT'!$B$14:$B$29, MATCH($A12, '4. Kurul_SKT'!$A$14:$A$29, 0)),"")</f>
        <v/>
      </c>
      <c r="I12" s="1499">
        <f t="shared" si="1"/>
        <v>16</v>
      </c>
      <c r="J12"/>
      <c r="K12"/>
      <c r="L12"/>
      <c r="M12"/>
      <c r="N12"/>
      <c r="O12"/>
      <c r="P12"/>
      <c r="Q12"/>
      <c r="R12"/>
      <c r="S12"/>
    </row>
    <row r="13" spans="1:19" s="39" customFormat="1" ht="20.25" x14ac:dyDescent="0.25">
      <c r="A13" s="528"/>
      <c r="B13" s="1499"/>
      <c r="C13" s="1499"/>
      <c r="D13" s="533"/>
      <c r="E13" s="533"/>
      <c r="F13" s="1499"/>
      <c r="G13" s="1499"/>
      <c r="H13" s="1499"/>
      <c r="I13" s="1499"/>
      <c r="J13"/>
      <c r="K13"/>
      <c r="L13"/>
      <c r="M13"/>
      <c r="N13"/>
      <c r="O13"/>
      <c r="P13"/>
      <c r="Q13"/>
      <c r="R13"/>
      <c r="S13"/>
    </row>
    <row r="14" spans="1:19" ht="20.25" x14ac:dyDescent="0.25">
      <c r="A14" s="525" t="s">
        <v>0</v>
      </c>
      <c r="B14" s="1499">
        <f>IFERROR(INDEX('1.Kurul_SKT'!$B$19:$B$30, MATCH($A14, '1.Kurul_SKT'!$A$19:$A$30, 0)),"")</f>
        <v>12</v>
      </c>
      <c r="C14" s="1499"/>
      <c r="D14" s="533">
        <f>IFERROR(INDEX('2.Kurul_SKT'!$B$14:$B$28, MATCH($A14, '2.Kurul_SKT'!$A$14:$A$28, 0)),"")</f>
        <v>13</v>
      </c>
      <c r="E14" s="533">
        <f>ROUND((D14/$D$63*100),0)</f>
        <v>10</v>
      </c>
      <c r="F14" s="1499">
        <f>IFERROR(INDEX('3. Kurul_SKT_221025'!$B$14:$B$30, MATCH($A14, '3. Kurul_SKT_221025'!$A$14:$A$30, 0)),"")</f>
        <v>5</v>
      </c>
      <c r="G14" s="1499"/>
      <c r="H14" s="1499">
        <f>IFERROR(INDEX('4. Kurul_SKT'!$B$14:$B$29, MATCH($A14, '4. Kurul_SKT'!$A$14:$A$29, 0)),"")</f>
        <v>11</v>
      </c>
      <c r="I14" s="1499">
        <f t="shared" si="1"/>
        <v>51</v>
      </c>
      <c r="J14"/>
      <c r="K14"/>
      <c r="L14"/>
      <c r="M14"/>
      <c r="N14"/>
      <c r="O14"/>
      <c r="P14"/>
      <c r="Q14"/>
      <c r="R14"/>
      <c r="S14"/>
    </row>
    <row r="15" spans="1:19" ht="20.25" x14ac:dyDescent="0.25">
      <c r="A15" s="1524" t="s">
        <v>3139</v>
      </c>
      <c r="B15" s="1499">
        <f>COUNTIF('1.Kurul_SKT'!$E$38:$E$4521, A15)</f>
        <v>12</v>
      </c>
      <c r="C15" s="1499">
        <f>ROUND((B15/$B$14*8),0)</f>
        <v>8</v>
      </c>
      <c r="D15" s="533"/>
      <c r="E15" s="533"/>
      <c r="F15" s="1499"/>
      <c r="G15" s="1499"/>
      <c r="H15" s="1499"/>
      <c r="I15" s="1499"/>
      <c r="J15"/>
      <c r="K15"/>
      <c r="L15"/>
      <c r="M15"/>
      <c r="N15"/>
      <c r="O15"/>
      <c r="P15"/>
      <c r="Q15"/>
      <c r="R15"/>
      <c r="S15"/>
    </row>
    <row r="16" spans="1:19" s="39" customFormat="1" ht="20.25" x14ac:dyDescent="0.25">
      <c r="A16" s="526" t="s">
        <v>27</v>
      </c>
      <c r="B16" s="1500" t="str">
        <f>IFERROR(INDEX('1.Kurul_SKT'!$B$19:$B$30, MATCH($A16, '1.Kurul_SKT'!$A$19:$A$30, 0)),"")</f>
        <v/>
      </c>
      <c r="C16" s="1500"/>
      <c r="D16" s="1500">
        <f>IFERROR(INDEX('2.Kurul_SKT'!$B$14:$B$28, MATCH($A16, '2.Kurul_SKT'!$A$14:$A$28, 0)),"")</f>
        <v>2</v>
      </c>
      <c r="E16" s="1500">
        <v>1</v>
      </c>
      <c r="F16" s="1500">
        <f>IFERROR(INDEX('3. Kurul_SKT_221025'!$B$14:$B$30, MATCH($A16, '3. Kurul_SKT_221025'!$A$14:$A$30, 0)),"")</f>
        <v>2</v>
      </c>
      <c r="G16" s="1500"/>
      <c r="H16" s="1500">
        <f>IFERROR(INDEX('4. Kurul_SKT'!$B$14:$B$29, MATCH($A16, '4. Kurul_SKT'!$A$14:$A$29, 0)),"")</f>
        <v>2</v>
      </c>
      <c r="I16" s="1499">
        <f t="shared" si="1"/>
        <v>7</v>
      </c>
      <c r="J16"/>
      <c r="K16"/>
      <c r="L16"/>
      <c r="M16"/>
      <c r="N16"/>
      <c r="O16"/>
      <c r="P16"/>
      <c r="Q16"/>
      <c r="R16"/>
      <c r="S16"/>
    </row>
    <row r="17" spans="1:19" ht="20.25" x14ac:dyDescent="0.25">
      <c r="A17" s="527" t="s">
        <v>53</v>
      </c>
      <c r="B17" s="1499">
        <f>IFERROR(INDEX('1.Kurul_SKT'!$B$19:$B$30, MATCH($A17, '1.Kurul_SKT'!$A$19:$A$30, 0)),"")</f>
        <v>16</v>
      </c>
      <c r="C17" s="1499"/>
      <c r="D17" s="533">
        <f>IFERROR(INDEX('2.Kurul_SKT'!$B$14:$B$28, MATCH($A17, '2.Kurul_SKT'!$A$14:$A$28, 0)),"")</f>
        <v>20</v>
      </c>
      <c r="E17" s="533">
        <f>ROUND((D17/$D$63*100),2)</f>
        <v>16</v>
      </c>
      <c r="F17" s="1499">
        <f>IFERROR(INDEX('3. Kurul_SKT_221025'!$B$14:$B$30, MATCH($A17, '3. Kurul_SKT_221025'!$A$14:$A$30, 0)),"")</f>
        <v>22</v>
      </c>
      <c r="G17" s="1499"/>
      <c r="H17" s="1499">
        <f>IFERROR(INDEX('4. Kurul_SKT'!$B$14:$B$29, MATCH($A17, '4. Kurul_SKT'!$A$14:$A$29, 0)),"")</f>
        <v>20</v>
      </c>
      <c r="I17" s="1499">
        <f t="shared" si="1"/>
        <v>94</v>
      </c>
      <c r="J17"/>
      <c r="K17"/>
      <c r="L17"/>
      <c r="M17"/>
      <c r="N17"/>
      <c r="O17"/>
      <c r="P17"/>
      <c r="Q17"/>
      <c r="R17"/>
      <c r="S17"/>
    </row>
    <row r="18" spans="1:19" ht="20.25" x14ac:dyDescent="0.25">
      <c r="A18" s="1525" t="s">
        <v>74</v>
      </c>
      <c r="B18" s="1499">
        <f>COUNTIF('1.Kurul_SKT'!$E$38:$E$4521, A18)</f>
        <v>16</v>
      </c>
      <c r="C18" s="1499">
        <f>ROUND((B18/$B$17*10),0)</f>
        <v>10</v>
      </c>
      <c r="D18" s="533"/>
      <c r="E18" s="533"/>
      <c r="F18" s="1499"/>
      <c r="G18" s="1499"/>
      <c r="H18" s="1499"/>
      <c r="I18" s="1499"/>
      <c r="J18"/>
      <c r="K18"/>
      <c r="L18"/>
      <c r="M18"/>
      <c r="N18"/>
      <c r="O18"/>
      <c r="P18"/>
      <c r="Q18"/>
      <c r="R18"/>
      <c r="S18"/>
    </row>
    <row r="19" spans="1:19" s="39" customFormat="1" ht="20.25" x14ac:dyDescent="0.25">
      <c r="A19" s="526" t="s">
        <v>54</v>
      </c>
      <c r="B19" s="1500" t="str">
        <f>IFERROR(INDEX('1.Kurul_SKT'!$B$19:$B$30, MATCH($A19, '1.Kurul_SKT'!$A$19:$A$30, 0)),"")</f>
        <v/>
      </c>
      <c r="C19" s="1500"/>
      <c r="D19" s="1500" t="str">
        <f>IFERROR(INDEX('2.Kurul_SKT'!$B$14:$B$28, MATCH($A19, '2.Kurul_SKT'!$A$14:$A$28, 0)),"")</f>
        <v/>
      </c>
      <c r="E19" s="533"/>
      <c r="F19" s="1500" t="str">
        <f>IFERROR(INDEX('3. Kurul_SKT_221025'!$B$14:$B$30, MATCH($A19, '3. Kurul_SKT_221025'!$A$14:$A$30, 0)),"")</f>
        <v/>
      </c>
      <c r="G19" s="1500"/>
      <c r="H19" s="1500" t="str">
        <f>IFERROR(INDEX('4. Kurul_SKT'!$B$14:$B$29, MATCH($A19, '4. Kurul_SKT'!$A$14:$A$29, 0)),"")</f>
        <v/>
      </c>
      <c r="I19" s="1499">
        <f t="shared" si="1"/>
        <v>0</v>
      </c>
      <c r="J19"/>
      <c r="K19"/>
      <c r="L19"/>
      <c r="M19"/>
      <c r="N19"/>
      <c r="O19"/>
      <c r="P19"/>
      <c r="Q19"/>
      <c r="R19"/>
      <c r="S19"/>
    </row>
    <row r="20" spans="1:19" ht="20.25" x14ac:dyDescent="0.25">
      <c r="A20" s="527" t="s">
        <v>55</v>
      </c>
      <c r="B20" s="1499">
        <f>IFERROR(INDEX('1.Kurul_SKT'!$B$19:$B$30, MATCH($A20, '1.Kurul_SKT'!$A$19:$A$30, 0)),"")</f>
        <v>12</v>
      </c>
      <c r="C20" s="1499"/>
      <c r="D20" s="533">
        <f>IFERROR(INDEX('2.Kurul_SKT'!$B$14:$B$28, MATCH($A20, '2.Kurul_SKT'!$A$14:$A$28, 0)),"")</f>
        <v>12</v>
      </c>
      <c r="E20" s="533">
        <f>ROUND((D20/$D$63*100),0)</f>
        <v>10</v>
      </c>
      <c r="F20" s="1499" t="str">
        <f>IFERROR(INDEX('3. Kurul_SKT_221025'!$B$14:$B$30, MATCH($A20, '3. Kurul_SKT_221025'!$A$14:$A$30, 0)),"")</f>
        <v/>
      </c>
      <c r="G20" s="1499"/>
      <c r="H20" s="1499" t="str">
        <f>IFERROR(INDEX('4. Kurul_SKT'!$B$14:$B$29, MATCH($A20, '4. Kurul_SKT'!$A$14:$A$29, 0)),"")</f>
        <v/>
      </c>
      <c r="I20" s="1499">
        <f t="shared" si="1"/>
        <v>34</v>
      </c>
      <c r="J20"/>
      <c r="K20"/>
      <c r="L20"/>
      <c r="M20"/>
      <c r="N20"/>
      <c r="O20"/>
      <c r="P20"/>
      <c r="Q20"/>
      <c r="R20"/>
      <c r="S20"/>
    </row>
    <row r="21" spans="1:19" ht="20.25" x14ac:dyDescent="0.25">
      <c r="A21" s="1525" t="s">
        <v>3156</v>
      </c>
      <c r="B21" s="1499">
        <f>COUNTIF('1.Kurul_SKT'!$E$38:$E$4521, A21)</f>
        <v>2</v>
      </c>
      <c r="C21" s="1527">
        <v>2</v>
      </c>
      <c r="D21" s="533"/>
      <c r="E21" s="533">
        <v>3</v>
      </c>
      <c r="F21" s="1499"/>
      <c r="G21" s="1499"/>
      <c r="H21" s="1499"/>
      <c r="I21" s="1499"/>
      <c r="J21"/>
      <c r="K21"/>
      <c r="L21"/>
      <c r="M21"/>
      <c r="N21"/>
      <c r="O21"/>
      <c r="P21"/>
      <c r="Q21"/>
      <c r="R21"/>
      <c r="S21"/>
    </row>
    <row r="22" spans="1:19" ht="20.25" x14ac:dyDescent="0.25">
      <c r="A22" s="1525" t="s">
        <v>3317</v>
      </c>
      <c r="B22" s="1499">
        <f>COUNTIF('1.Kurul_SKT'!$E$38:$E$4521, A22)</f>
        <v>2</v>
      </c>
      <c r="C22" s="1527">
        <f t="shared" ref="C22:C25" si="2">ROUND((B22/$B$20*8),2)</f>
        <v>1.33</v>
      </c>
      <c r="D22" s="533"/>
      <c r="E22" s="533">
        <v>4</v>
      </c>
      <c r="F22" s="1499"/>
      <c r="G22" s="1499"/>
      <c r="H22" s="1499"/>
      <c r="I22" s="1499"/>
      <c r="J22"/>
      <c r="K22"/>
      <c r="L22"/>
      <c r="M22"/>
      <c r="N22"/>
      <c r="O22"/>
      <c r="P22"/>
      <c r="Q22"/>
      <c r="R22"/>
      <c r="S22"/>
    </row>
    <row r="23" spans="1:19" ht="20.25" x14ac:dyDescent="0.25">
      <c r="A23" s="1525" t="s">
        <v>3315</v>
      </c>
      <c r="B23" s="1499">
        <f>COUNTIF('1.Kurul_SKT'!$E$38:$E$4521, A23)</f>
        <v>4</v>
      </c>
      <c r="C23" s="1527">
        <f t="shared" si="2"/>
        <v>2.67</v>
      </c>
      <c r="D23" s="533"/>
      <c r="E23" s="533">
        <v>1</v>
      </c>
      <c r="F23" s="1499"/>
      <c r="G23" s="1499"/>
      <c r="H23" s="1499"/>
      <c r="I23" s="1499"/>
      <c r="J23"/>
      <c r="K23"/>
      <c r="L23"/>
      <c r="M23"/>
      <c r="N23"/>
      <c r="O23"/>
      <c r="P23"/>
      <c r="Q23"/>
      <c r="R23"/>
      <c r="S23"/>
    </row>
    <row r="24" spans="1:19" ht="20.25" x14ac:dyDescent="0.25">
      <c r="A24" s="1525" t="s">
        <v>3417</v>
      </c>
      <c r="B24" s="1499">
        <f>COUNTIF('1.Kurul_SKT'!$E$38:$E$4521, A24)</f>
        <v>2</v>
      </c>
      <c r="C24" s="1527">
        <f t="shared" si="2"/>
        <v>1.33</v>
      </c>
      <c r="D24" s="533"/>
      <c r="E24" s="533">
        <v>1</v>
      </c>
      <c r="F24" s="1499"/>
      <c r="G24" s="1499"/>
      <c r="H24" s="1499"/>
      <c r="I24" s="1499"/>
      <c r="J24"/>
      <c r="K24"/>
      <c r="L24"/>
      <c r="M24"/>
      <c r="N24"/>
      <c r="O24"/>
      <c r="P24"/>
      <c r="Q24"/>
      <c r="R24"/>
      <c r="S24"/>
    </row>
    <row r="25" spans="1:19" ht="20.25" x14ac:dyDescent="0.25">
      <c r="A25" s="1525" t="s">
        <v>3157</v>
      </c>
      <c r="B25" s="1499">
        <f>COUNTIF('1.Kurul_SKT'!$E$38:$E$4521, A25)</f>
        <v>2</v>
      </c>
      <c r="C25" s="1527">
        <f t="shared" si="2"/>
        <v>1.33</v>
      </c>
      <c r="D25" s="533"/>
      <c r="E25" s="533">
        <v>1</v>
      </c>
      <c r="F25" s="1499"/>
      <c r="G25" s="1499"/>
      <c r="H25" s="1499"/>
      <c r="I25" s="1499"/>
      <c r="J25"/>
      <c r="K25"/>
      <c r="L25"/>
      <c r="M25"/>
      <c r="N25"/>
      <c r="O25"/>
      <c r="P25"/>
      <c r="Q25"/>
      <c r="R25"/>
      <c r="S25"/>
    </row>
    <row r="26" spans="1:19" s="39" customFormat="1" ht="20.25" x14ac:dyDescent="0.25">
      <c r="A26" s="525" t="s">
        <v>20</v>
      </c>
      <c r="B26" s="1499" t="str">
        <f>IFERROR(INDEX('1.Kurul_SKT'!$B$19:$B$30, MATCH($A26, '1.Kurul_SKT'!$A$19:$A$30, 0)),"")</f>
        <v/>
      </c>
      <c r="C26" s="1499"/>
      <c r="D26" s="533">
        <f>IFERROR(INDEX('2.Kurul_SKT'!$B$14:$B$28, MATCH($A26, '2.Kurul_SKT'!$A$14:$A$28, 0)),"")</f>
        <v>10</v>
      </c>
      <c r="E26" s="533">
        <f>ROUND((D26/$D$63*100),2)</f>
        <v>8</v>
      </c>
      <c r="F26" s="1499">
        <f>IFERROR(INDEX('3. Kurul_SKT_221025'!$B$14:$B$30, MATCH($A26, '3. Kurul_SKT_221025'!$A$14:$A$30, 0)),"")</f>
        <v>22</v>
      </c>
      <c r="G26" s="1499"/>
      <c r="H26" s="1499">
        <f>IFERROR(INDEX('4. Kurul_SKT'!$B$14:$B$29, MATCH($A26, '4. Kurul_SKT'!$A$14:$A$29, 0)),"")</f>
        <v>22</v>
      </c>
      <c r="I26" s="1499">
        <f t="shared" si="1"/>
        <v>62</v>
      </c>
      <c r="J26"/>
      <c r="K26"/>
      <c r="L26"/>
      <c r="M26"/>
      <c r="N26"/>
      <c r="O26"/>
      <c r="P26"/>
      <c r="Q26"/>
      <c r="R26"/>
      <c r="S26"/>
    </row>
    <row r="27" spans="1:19" s="39" customFormat="1" ht="20.25" x14ac:dyDescent="0.25">
      <c r="A27" s="1524" t="s">
        <v>2172</v>
      </c>
      <c r="B27" s="1499">
        <f>COUNTIF('1.Kurul_SKT'!$E$38:$E$4521, A27)</f>
        <v>0</v>
      </c>
      <c r="C27" s="1499"/>
      <c r="D27" s="533"/>
      <c r="E27" s="533"/>
      <c r="F27" s="1499"/>
      <c r="G27" s="1499"/>
      <c r="H27" s="1499"/>
      <c r="I27" s="1499"/>
      <c r="J27"/>
      <c r="K27"/>
      <c r="L27"/>
      <c r="M27"/>
      <c r="N27"/>
      <c r="O27"/>
      <c r="P27"/>
      <c r="Q27"/>
      <c r="R27"/>
      <c r="S27"/>
    </row>
    <row r="28" spans="1:19" s="39" customFormat="1" ht="20.25" x14ac:dyDescent="0.25">
      <c r="A28" s="1524" t="s">
        <v>310</v>
      </c>
      <c r="B28" s="1499">
        <f>COUNTIF('1.Kurul_SKT'!$E$38:$E$4521, A28)</f>
        <v>0</v>
      </c>
      <c r="C28" s="1499"/>
      <c r="D28" s="533"/>
      <c r="E28" s="533"/>
      <c r="F28" s="1499"/>
      <c r="G28" s="1499"/>
      <c r="H28" s="1499"/>
      <c r="I28" s="1499"/>
      <c r="J28"/>
      <c r="K28"/>
      <c r="L28"/>
      <c r="M28"/>
      <c r="N28"/>
      <c r="O28"/>
      <c r="P28"/>
      <c r="Q28"/>
      <c r="R28"/>
      <c r="S28"/>
    </row>
    <row r="29" spans="1:19" ht="20.25" x14ac:dyDescent="0.25">
      <c r="A29" s="526" t="s">
        <v>26</v>
      </c>
      <c r="B29" s="1500" t="str">
        <f>IFERROR(INDEX('1.Kurul_SKT'!$B$19:$B$30, MATCH($A29, '1.Kurul_SKT'!$A$19:$A$30, 0)),"")</f>
        <v/>
      </c>
      <c r="C29" s="1500"/>
      <c r="D29" s="1500">
        <f>IFERROR(INDEX('2.Kurul_SKT'!$B$14:$B$28, MATCH($A29, '2.Kurul_SKT'!$A$14:$A$28, 0)),"")</f>
        <v>2</v>
      </c>
      <c r="E29" s="1500">
        <v>1</v>
      </c>
      <c r="F29" s="1500">
        <f>IFERROR(INDEX('3. Kurul_SKT_221025'!$B$14:$B$30, MATCH($A29, '3. Kurul_SKT_221025'!$A$14:$A$30, 0)),"")</f>
        <v>16</v>
      </c>
      <c r="G29" s="1500"/>
      <c r="H29" s="1500">
        <f>IFERROR(INDEX('4. Kurul_SKT'!$B$14:$B$29, MATCH($A29, '4. Kurul_SKT'!$A$14:$A$29, 0)),"")</f>
        <v>6</v>
      </c>
      <c r="I29" s="1499">
        <f t="shared" si="1"/>
        <v>25</v>
      </c>
      <c r="J29"/>
      <c r="K29"/>
      <c r="L29"/>
      <c r="M29"/>
      <c r="N29"/>
      <c r="O29"/>
      <c r="P29"/>
      <c r="Q29"/>
      <c r="R29"/>
      <c r="S29"/>
    </row>
    <row r="30" spans="1:19" s="39" customFormat="1" ht="20.25" x14ac:dyDescent="0.25">
      <c r="A30" s="527" t="s">
        <v>59</v>
      </c>
      <c r="B30" s="1499">
        <f>IFERROR(INDEX('1.Kurul_SKT'!$B$19:$B$30, MATCH($A30, '1.Kurul_SKT'!$A$19:$A$30, 0)),"")</f>
        <v>9</v>
      </c>
      <c r="C30" s="1499"/>
      <c r="D30" s="533">
        <f>IFERROR(INDEX('2.Kurul_SKT'!$B$14:$B$28, MATCH($A30, '2.Kurul_SKT'!$A$14:$A$28, 0)),"")</f>
        <v>9</v>
      </c>
      <c r="E30" s="533">
        <f>ROUND((D30/$D$63*100),0)</f>
        <v>7</v>
      </c>
      <c r="F30" s="1499" t="str">
        <f>IFERROR(INDEX('3. Kurul_SKT_221025'!$B$14:$B$30, MATCH($A30, '3. Kurul_SKT_221025'!$A$14:$A$30, 0)),"")</f>
        <v/>
      </c>
      <c r="G30" s="1499"/>
      <c r="H30" s="1499" t="str">
        <f>IFERROR(INDEX('4. Kurul_SKT'!$B$14:$B$29, MATCH($A30, '4. Kurul_SKT'!$A$14:$A$29, 0)),"")</f>
        <v/>
      </c>
      <c r="I30" s="1499">
        <f t="shared" si="1"/>
        <v>25</v>
      </c>
      <c r="J30"/>
      <c r="K30"/>
      <c r="L30"/>
      <c r="M30"/>
      <c r="N30"/>
      <c r="O30"/>
      <c r="P30"/>
      <c r="Q30"/>
      <c r="R30"/>
      <c r="S30"/>
    </row>
    <row r="31" spans="1:19" s="39" customFormat="1" ht="20.25" x14ac:dyDescent="0.25">
      <c r="A31" s="1525" t="s">
        <v>1064</v>
      </c>
      <c r="B31" s="1499">
        <f>COUNTIF('1.Kurul_SKT'!$E$38:$E$4521, A31)</f>
        <v>2</v>
      </c>
      <c r="C31" s="1499">
        <f>ROUND((B31/$B$30*6),0)</f>
        <v>1</v>
      </c>
      <c r="D31" s="533"/>
      <c r="E31" s="533"/>
      <c r="F31" s="1499"/>
      <c r="G31" s="1499"/>
      <c r="H31" s="1499"/>
      <c r="I31" s="1499"/>
      <c r="J31"/>
      <c r="K31"/>
      <c r="L31"/>
      <c r="M31"/>
      <c r="N31"/>
      <c r="O31"/>
      <c r="P31"/>
      <c r="Q31"/>
      <c r="R31"/>
      <c r="S31"/>
    </row>
    <row r="32" spans="1:19" s="39" customFormat="1" ht="20.25" x14ac:dyDescent="0.25">
      <c r="A32" s="1525" t="s">
        <v>2236</v>
      </c>
      <c r="B32" s="1499">
        <f>COUNTIF('1.Kurul_SKT'!$E$38:$E$4521, A32)</f>
        <v>0</v>
      </c>
      <c r="C32" s="1499">
        <f t="shared" ref="C32:C33" si="3">ROUND((B32/$B$30*6),0)</f>
        <v>0</v>
      </c>
      <c r="D32" s="533"/>
      <c r="E32" s="533">
        <v>3</v>
      </c>
      <c r="F32" s="1499"/>
      <c r="G32" s="1499"/>
      <c r="H32" s="1499"/>
      <c r="I32" s="1499"/>
      <c r="J32"/>
      <c r="K32"/>
      <c r="L32"/>
      <c r="M32"/>
      <c r="N32"/>
      <c r="O32"/>
      <c r="P32"/>
      <c r="Q32"/>
      <c r="R32"/>
      <c r="S32"/>
    </row>
    <row r="33" spans="1:19" s="39" customFormat="1" ht="20.25" x14ac:dyDescent="0.25">
      <c r="A33" s="1525" t="s">
        <v>3372</v>
      </c>
      <c r="B33" s="1499">
        <f>COUNTIF('1.Kurul_SKT'!$E$38:$E$4521, A33)</f>
        <v>7</v>
      </c>
      <c r="C33" s="1499">
        <f t="shared" si="3"/>
        <v>5</v>
      </c>
      <c r="D33" s="533"/>
      <c r="E33" s="533">
        <v>4</v>
      </c>
      <c r="F33" s="1499"/>
      <c r="G33" s="1499"/>
      <c r="H33" s="1499"/>
      <c r="I33" s="1499"/>
      <c r="J33"/>
      <c r="K33"/>
      <c r="L33"/>
      <c r="M33"/>
      <c r="N33"/>
      <c r="O33"/>
      <c r="P33"/>
      <c r="Q33"/>
      <c r="R33"/>
      <c r="S33"/>
    </row>
    <row r="34" spans="1:19" ht="20.25" x14ac:dyDescent="0.25">
      <c r="A34" s="525" t="s">
        <v>5</v>
      </c>
      <c r="B34" s="1499" t="str">
        <f>IFERROR(INDEX('1.Kurul_SKT'!$B$19:$B$30, MATCH($A34, '1.Kurul_SKT'!$A$19:$A$30, 0)),"")</f>
        <v/>
      </c>
      <c r="C34" s="1499"/>
      <c r="D34" s="533" t="str">
        <f>IFERROR(INDEX('2.Kurul_SKT'!$B$14:$B$28, MATCH($A34, '2.Kurul_SKT'!$A$14:$A$28, 0)),"")</f>
        <v/>
      </c>
      <c r="E34" s="533"/>
      <c r="F34" s="1499">
        <f>IFERROR(INDEX('3. Kurul_SKT_221025'!$B$14:$B$30, MATCH($A34, '3. Kurul_SKT_221025'!$A$14:$A$30, 0)),"")</f>
        <v>25</v>
      </c>
      <c r="G34" s="1499"/>
      <c r="H34" s="1499">
        <f>IFERROR(INDEX('4. Kurul_SKT'!$B$14:$B$29, MATCH($A34, '4. Kurul_SKT'!$A$14:$A$29, 0)),"")</f>
        <v>12</v>
      </c>
      <c r="I34" s="1499">
        <f t="shared" si="1"/>
        <v>37</v>
      </c>
      <c r="J34"/>
      <c r="K34"/>
      <c r="L34"/>
      <c r="M34"/>
      <c r="N34"/>
      <c r="O34"/>
      <c r="P34"/>
      <c r="Q34"/>
      <c r="R34"/>
      <c r="S34"/>
    </row>
    <row r="35" spans="1:19" ht="20.25" x14ac:dyDescent="0.25">
      <c r="A35" s="1524" t="s">
        <v>1170</v>
      </c>
      <c r="B35" s="1499">
        <f>COUNTIF('1.Kurul_SKT'!$E$38:$E$4521, A35)</f>
        <v>0</v>
      </c>
      <c r="C35" s="1499"/>
      <c r="D35" s="533"/>
      <c r="E35" s="533"/>
      <c r="F35" s="1499"/>
      <c r="G35" s="1499"/>
      <c r="H35" s="1499"/>
      <c r="I35" s="1499"/>
      <c r="J35"/>
      <c r="K35"/>
      <c r="L35"/>
      <c r="M35"/>
      <c r="N35"/>
      <c r="O35"/>
      <c r="P35"/>
      <c r="Q35"/>
      <c r="R35"/>
      <c r="S35"/>
    </row>
    <row r="36" spans="1:19" s="39" customFormat="1" ht="20.25" x14ac:dyDescent="0.25">
      <c r="A36" s="526" t="s">
        <v>29</v>
      </c>
      <c r="B36" s="1500" t="str">
        <f>IFERROR(INDEX('1.Kurul_SKT'!$B$19:$B$30, MATCH($A36, '1.Kurul_SKT'!$A$19:$A$30, 0)),"")</f>
        <v/>
      </c>
      <c r="C36" s="1500"/>
      <c r="D36" s="1500" t="str">
        <f>IFERROR(INDEX('2.Kurul_SKT'!$B$14:$B$28, MATCH($A36, '2.Kurul_SKT'!$A$14:$A$28, 0)),"")</f>
        <v/>
      </c>
      <c r="E36" s="533"/>
      <c r="F36" s="1500">
        <f>IFERROR(INDEX('3. Kurul_SKT_221025'!$B$14:$B$30, MATCH($A36, '3. Kurul_SKT_221025'!$A$14:$A$30, 0)),"")</f>
        <v>15</v>
      </c>
      <c r="G36" s="1500"/>
      <c r="H36" s="1500">
        <f>IFERROR(INDEX('4. Kurul_SKT'!$B$14:$B$29, MATCH($A36, '4. Kurul_SKT'!$A$14:$A$29, 0)),"")</f>
        <v>8</v>
      </c>
      <c r="I36" s="1499">
        <f t="shared" si="1"/>
        <v>23</v>
      </c>
      <c r="J36"/>
      <c r="K36"/>
      <c r="L36"/>
      <c r="M36"/>
      <c r="N36"/>
      <c r="O36"/>
      <c r="P36"/>
      <c r="Q36"/>
      <c r="R36"/>
      <c r="S36"/>
    </row>
    <row r="37" spans="1:19" ht="20.25" x14ac:dyDescent="0.25">
      <c r="A37" s="528" t="s">
        <v>1932</v>
      </c>
      <c r="B37" s="1499">
        <f>IFERROR(INDEX('1.Kurul_SKT'!$B$19:$B$30, MATCH($A37, '1.Kurul_SKT'!$A$19:$A$30, 0)),"")</f>
        <v>3</v>
      </c>
      <c r="C37" s="1499"/>
      <c r="D37" s="533" t="str">
        <f>IFERROR(INDEX('2.Kurul_SKT'!$B$14:$B$28, MATCH($A37, '2.Kurul_SKT'!$A$14:$A$28, 0)),"")</f>
        <v/>
      </c>
      <c r="E37" s="533"/>
      <c r="F37" s="1499">
        <f>IFERROR(INDEX('3. Kurul_SKT_221025'!$B$14:$B$30, MATCH($A37, '3. Kurul_SKT_221025'!$A$14:$A$30, 0)),"")</f>
        <v>5</v>
      </c>
      <c r="G37" s="1499"/>
      <c r="H37" s="1499">
        <f>IFERROR(INDEX('4. Kurul_SKT'!$B$14:$B$29, MATCH($A37, '4. Kurul_SKT'!$A$14:$A$29, 0)),"")</f>
        <v>3</v>
      </c>
      <c r="I37" s="1499">
        <f t="shared" si="1"/>
        <v>11</v>
      </c>
      <c r="J37"/>
      <c r="K37"/>
      <c r="L37"/>
      <c r="M37"/>
      <c r="N37"/>
      <c r="O37"/>
      <c r="P37"/>
      <c r="Q37"/>
      <c r="R37"/>
      <c r="S37"/>
    </row>
    <row r="38" spans="1:19" ht="20.25" x14ac:dyDescent="0.25">
      <c r="A38" s="1526" t="s">
        <v>435</v>
      </c>
      <c r="B38" s="1499">
        <f>COUNTIF('1.Kurul_SKT'!$E$38:$E$4521, A38)</f>
        <v>11</v>
      </c>
      <c r="C38" s="1499">
        <v>2</v>
      </c>
      <c r="D38" s="533"/>
      <c r="E38" s="533"/>
      <c r="F38" s="1499"/>
      <c r="G38" s="1499"/>
      <c r="H38" s="1499"/>
      <c r="I38" s="1499"/>
      <c r="J38"/>
      <c r="K38"/>
      <c r="L38"/>
      <c r="M38"/>
      <c r="N38"/>
      <c r="O38"/>
      <c r="P38"/>
      <c r="Q38"/>
      <c r="R38"/>
      <c r="S38"/>
    </row>
    <row r="39" spans="1:19" ht="20.25" x14ac:dyDescent="0.25">
      <c r="A39" s="1526" t="s">
        <v>431</v>
      </c>
      <c r="B39" s="1499">
        <f>COUNTIF('1.Kurul_SKT'!$E$38:$E$4521, A39)</f>
        <v>0</v>
      </c>
      <c r="C39" s="1499"/>
      <c r="D39" s="533"/>
      <c r="E39" s="533"/>
      <c r="F39" s="1499"/>
      <c r="G39" s="1499"/>
      <c r="H39" s="1499"/>
      <c r="I39" s="1499"/>
      <c r="J39"/>
      <c r="K39"/>
      <c r="L39"/>
      <c r="M39"/>
      <c r="N39"/>
      <c r="O39"/>
      <c r="P39"/>
      <c r="Q39"/>
      <c r="R39"/>
      <c r="S39"/>
    </row>
    <row r="40" spans="1:19" s="39" customFormat="1" ht="20.25" x14ac:dyDescent="0.25">
      <c r="A40" s="526" t="s">
        <v>1934</v>
      </c>
      <c r="B40" s="1500">
        <f>IFERROR(INDEX('1.Kurul_SKT'!$B$19:$B$30, MATCH($A40, '1.Kurul_SKT'!$A$19:$A$30, 0)),"")</f>
        <v>4</v>
      </c>
      <c r="C40" s="1500"/>
      <c r="D40" s="1500">
        <f>IFERROR(INDEX('2.Kurul_SKT'!$B$14:$B$28, MATCH($A40, '2.Kurul_SKT'!$A$14:$A$28, 0)),"")</f>
        <v>5</v>
      </c>
      <c r="E40" s="1500">
        <v>3</v>
      </c>
      <c r="F40" s="1500">
        <f>IFERROR(INDEX('3. Kurul_SKT_221025'!$B$14:$B$30, MATCH($A40, '3. Kurul_SKT_221025'!$A$14:$A$30, 0)),"")</f>
        <v>8</v>
      </c>
      <c r="G40" s="1500"/>
      <c r="H40" s="1500">
        <f>IFERROR(INDEX('4. Kurul_SKT'!$B$14:$B$29, MATCH($A40, '4. Kurul_SKT'!$A$14:$A$29, 0)),"")</f>
        <v>10</v>
      </c>
      <c r="I40" s="1499">
        <f t="shared" si="1"/>
        <v>30</v>
      </c>
      <c r="J40"/>
      <c r="K40"/>
      <c r="L40"/>
      <c r="M40"/>
      <c r="N40"/>
      <c r="O40"/>
      <c r="P40"/>
      <c r="Q40"/>
      <c r="R40"/>
      <c r="S40"/>
    </row>
    <row r="41" spans="1:19" ht="20.25" x14ac:dyDescent="0.25">
      <c r="A41" s="528" t="s">
        <v>2451</v>
      </c>
      <c r="B41" s="1499">
        <f>IFERROR(INDEX('1.Kurul_SKT'!$B$19:$B$30, MATCH($A41, '1.Kurul_SKT'!$A$19:$A$30, 0)),"")</f>
        <v>9</v>
      </c>
      <c r="C41" s="1499">
        <v>6</v>
      </c>
      <c r="D41" s="533" t="str">
        <f>IFERROR(INDEX('2.Kurul_SKT'!$B$14:$B$28, MATCH($A41, '2.Kurul_SKT'!$A$14:$A$28, 0)),"")</f>
        <v/>
      </c>
      <c r="E41" s="533"/>
      <c r="F41" s="1499" t="str">
        <f>IFERROR(INDEX('3. Kurul_SKT_221025'!$B$14:$B$30, MATCH($A41, '3. Kurul_SKT_221025'!$A$14:$A$30, 0)),"")</f>
        <v/>
      </c>
      <c r="G41" s="1499"/>
      <c r="H41" s="1499">
        <f>IFERROR(INDEX('4. Kurul_SKT'!$B$14:$B$29, MATCH($A41, '4. Kurul_SKT'!$A$14:$A$29, 0)),"")</f>
        <v>3</v>
      </c>
      <c r="I41" s="1499">
        <f t="shared" si="1"/>
        <v>18</v>
      </c>
      <c r="J41"/>
      <c r="K41"/>
      <c r="L41"/>
      <c r="M41"/>
      <c r="N41"/>
      <c r="O41"/>
      <c r="P41"/>
      <c r="Q41"/>
      <c r="R41"/>
      <c r="S41"/>
    </row>
    <row r="42" spans="1:19" ht="20.25" x14ac:dyDescent="0.25">
      <c r="A42" s="1526" t="s">
        <v>2452</v>
      </c>
      <c r="B42" s="1499">
        <f>COUNTIF('1.Kurul_SKT'!$E$38:$E$4521, A42)</f>
        <v>18</v>
      </c>
      <c r="C42" s="1499"/>
      <c r="D42" s="533"/>
      <c r="E42" s="533"/>
      <c r="F42" s="1499"/>
      <c r="G42" s="1499"/>
      <c r="H42" s="1499"/>
      <c r="I42" s="1499"/>
      <c r="J42"/>
      <c r="K42"/>
      <c r="L42"/>
      <c r="M42"/>
      <c r="N42"/>
      <c r="O42"/>
      <c r="P42"/>
      <c r="Q42"/>
      <c r="R42"/>
      <c r="S42"/>
    </row>
    <row r="43" spans="1:19" s="39" customFormat="1" ht="20.25" x14ac:dyDescent="0.25">
      <c r="A43" s="526" t="s">
        <v>3179</v>
      </c>
      <c r="B43" s="1500" t="str">
        <f>IFERROR(INDEX('1.Kurul_SKT'!$B$19:$B$30, MATCH($A43, '1.Kurul_SKT'!$A$19:$A$30, 0)),"")</f>
        <v/>
      </c>
      <c r="C43" s="1500"/>
      <c r="D43" s="1500">
        <f>IFERROR(INDEX('2.Kurul_SKT'!$B$14:$B$28, MATCH($A43, '2.Kurul_SKT'!$A$14:$A$28, 0)),"")</f>
        <v>6</v>
      </c>
      <c r="E43" s="1500">
        <v>4</v>
      </c>
      <c r="F43" s="1500">
        <f>IFERROR(INDEX('3. Kurul_SKT_221025'!$B$14:$B$30, MATCH($A43, '3. Kurul_SKT_221025'!$A$14:$A$30, 0)),"")</f>
        <v>6</v>
      </c>
      <c r="G43" s="1500"/>
      <c r="H43" s="1500">
        <f>IFERROR(INDEX('4. Kurul_SKT'!$B$14:$B$29, MATCH($A43, '4. Kurul_SKT'!$A$14:$A$29, 0)),"")</f>
        <v>4</v>
      </c>
      <c r="I43" s="1499">
        <f t="shared" si="1"/>
        <v>20</v>
      </c>
      <c r="J43"/>
      <c r="K43"/>
      <c r="L43"/>
      <c r="M43"/>
      <c r="N43"/>
      <c r="O43"/>
      <c r="P43"/>
      <c r="Q43"/>
      <c r="R43"/>
      <c r="S43"/>
    </row>
    <row r="44" spans="1:19" s="39" customFormat="1" ht="20.25" x14ac:dyDescent="0.25">
      <c r="A44" s="525" t="s">
        <v>9</v>
      </c>
      <c r="B44" s="1499">
        <f>IFERROR(INDEX('1.Kurul_SKT'!$B$19:$B$30, MATCH($A44, '1.Kurul_SKT'!$A$19:$A$30, 0)),"")</f>
        <v>37</v>
      </c>
      <c r="C44" s="1499"/>
      <c r="D44" s="533">
        <f>IFERROR(INDEX('2.Kurul_SKT'!$B$14:$B$28, MATCH($A44, '2.Kurul_SKT'!$A$14:$A$28, 0)),"")</f>
        <v>29</v>
      </c>
      <c r="E44" s="533">
        <f>ROUNDUP((D44/$D$63*100),0)</f>
        <v>24</v>
      </c>
      <c r="F44" s="1499">
        <f>IFERROR(INDEX('3. Kurul_SKT_221025'!$B$14:$B$30, MATCH($A44, '3. Kurul_SKT_221025'!$A$14:$A$30, 0)),"")</f>
        <v>6</v>
      </c>
      <c r="G44" s="1499"/>
      <c r="H44" s="1499">
        <f>IFERROR(INDEX('4. Kurul_SKT'!$B$14:$B$29, MATCH($A44, '4. Kurul_SKT'!$A$14:$A$29, 0)),"")</f>
        <v>18</v>
      </c>
      <c r="I44" s="1499">
        <f t="shared" si="1"/>
        <v>114</v>
      </c>
      <c r="J44"/>
      <c r="K44"/>
      <c r="L44"/>
      <c r="M44"/>
      <c r="N44"/>
      <c r="O44"/>
      <c r="P44"/>
      <c r="Q44"/>
      <c r="R44"/>
      <c r="S44"/>
    </row>
    <row r="45" spans="1:19" s="39" customFormat="1" ht="20.25" x14ac:dyDescent="0.25">
      <c r="A45" s="1524" t="s">
        <v>2170</v>
      </c>
      <c r="B45" s="1499">
        <f>COUNTIF('1.Kurul_SKT'!$E$38:$E$4521, A45)</f>
        <v>16</v>
      </c>
      <c r="C45" s="1499">
        <f>ROUND((B45/$B$44*24),0)</f>
        <v>10</v>
      </c>
      <c r="D45" s="533"/>
      <c r="E45" s="533">
        <v>3</v>
      </c>
      <c r="F45" s="1499"/>
      <c r="G45" s="1499"/>
      <c r="H45" s="1499"/>
      <c r="I45" s="1499"/>
      <c r="J45"/>
      <c r="K45"/>
      <c r="L45"/>
      <c r="M45"/>
      <c r="N45"/>
      <c r="O45"/>
      <c r="P45"/>
      <c r="Q45"/>
      <c r="R45"/>
      <c r="S45"/>
    </row>
    <row r="46" spans="1:19" s="39" customFormat="1" ht="20.25" x14ac:dyDescent="0.25">
      <c r="A46" s="1524" t="s">
        <v>2185</v>
      </c>
      <c r="B46" s="1499">
        <f>COUNTIF('1.Kurul_SKT'!$E$38:$E$4521, A46)</f>
        <v>6</v>
      </c>
      <c r="C46" s="1499">
        <f t="shared" ref="C46:C47" si="4">ROUND((B46/$B$44*24),0)</f>
        <v>4</v>
      </c>
      <c r="D46" s="533"/>
      <c r="E46" s="533">
        <v>14</v>
      </c>
      <c r="F46" s="1499"/>
      <c r="G46" s="1499"/>
      <c r="H46" s="1499"/>
      <c r="I46" s="1499"/>
      <c r="J46"/>
      <c r="K46"/>
      <c r="L46"/>
      <c r="M46"/>
      <c r="N46"/>
      <c r="O46"/>
      <c r="P46"/>
      <c r="Q46"/>
      <c r="R46"/>
      <c r="S46"/>
    </row>
    <row r="47" spans="1:19" s="39" customFormat="1" ht="20.25" x14ac:dyDescent="0.25">
      <c r="A47" s="1524" t="s">
        <v>742</v>
      </c>
      <c r="B47" s="1499">
        <f>COUNTIF('1.Kurul_SKT'!$E$38:$E$4521, A47)</f>
        <v>15</v>
      </c>
      <c r="C47" s="1499">
        <f t="shared" si="4"/>
        <v>10</v>
      </c>
      <c r="D47" s="533"/>
      <c r="E47" s="533">
        <v>7</v>
      </c>
      <c r="F47" s="1499"/>
      <c r="G47" s="1499"/>
      <c r="H47" s="1499"/>
      <c r="I47" s="1499"/>
      <c r="J47"/>
      <c r="K47"/>
      <c r="L47"/>
      <c r="M47"/>
      <c r="N47"/>
      <c r="O47"/>
      <c r="P47"/>
      <c r="Q47"/>
      <c r="R47"/>
      <c r="S47"/>
    </row>
    <row r="48" spans="1:19" s="39" customFormat="1" ht="20.25" x14ac:dyDescent="0.25">
      <c r="A48" s="526" t="s">
        <v>44</v>
      </c>
      <c r="B48" s="1500">
        <f>IFERROR(INDEX('1.Kurul_SKT'!$B$19:$B$30, MATCH($A48, '1.Kurul_SKT'!$A$19:$A$30, 0)),"")</f>
        <v>8</v>
      </c>
      <c r="C48" s="1500"/>
      <c r="D48" s="1500">
        <f>IFERROR(INDEX('2.Kurul_SKT'!$B$14:$B$28, MATCH($A48, '2.Kurul_SKT'!$A$14:$A$28, 0)),"")</f>
        <v>6</v>
      </c>
      <c r="E48" s="1500">
        <v>5</v>
      </c>
      <c r="F48" s="1500" t="str">
        <f>IFERROR(INDEX('3. Kurul_SKT_221025'!$B$14:$B$30, MATCH($A48, '3. Kurul_SKT_221025'!$A$14:$A$30, 0)),"")</f>
        <v/>
      </c>
      <c r="G48" s="1500"/>
      <c r="H48" s="1500" t="str">
        <f>IFERROR(INDEX('4. Kurul_SKT'!$B$14:$B$29, MATCH($A48, '4. Kurul_SKT'!$A$14:$A$29, 0)),"")</f>
        <v/>
      </c>
      <c r="I48" s="1499">
        <f t="shared" si="1"/>
        <v>19</v>
      </c>
      <c r="J48"/>
      <c r="K48"/>
      <c r="L48"/>
      <c r="M48"/>
      <c r="N48"/>
      <c r="O48"/>
      <c r="P48"/>
      <c r="Q48"/>
      <c r="R48"/>
      <c r="S48"/>
    </row>
    <row r="49" spans="1:19" ht="20.25" x14ac:dyDescent="0.25">
      <c r="A49" s="527" t="s">
        <v>49</v>
      </c>
      <c r="B49" s="1499">
        <f>IFERROR(INDEX('1.Kurul_SKT'!$B$19:$B$30, MATCH($A49, '1.Kurul_SKT'!$A$19:$A$30, 0)),"")</f>
        <v>46</v>
      </c>
      <c r="C49" s="1499"/>
      <c r="D49" s="533">
        <f>IFERROR(INDEX('2.Kurul_SKT'!$B$14:$B$28, MATCH($A49, '2.Kurul_SKT'!$A$14:$A$28, 0)),"")</f>
        <v>24</v>
      </c>
      <c r="E49" s="533">
        <f>ROUND((D49/$D$63*100),0)</f>
        <v>19</v>
      </c>
      <c r="F49" s="1499" t="str">
        <f>IFERROR(INDEX('3. Kurul_SKT_221025'!$B$14:$B$30, MATCH($A49, '3. Kurul_SKT_221025'!$A$14:$A$30, 0)),"")</f>
        <v/>
      </c>
      <c r="G49" s="1499"/>
      <c r="H49" s="1499" t="str">
        <f>IFERROR(INDEX('4. Kurul_SKT'!$B$14:$B$29, MATCH($A49, '4. Kurul_SKT'!$A$14:$A$29, 0)),"")</f>
        <v/>
      </c>
      <c r="I49" s="1499">
        <f t="shared" si="1"/>
        <v>89</v>
      </c>
      <c r="J49"/>
      <c r="K49"/>
      <c r="L49"/>
      <c r="M49"/>
      <c r="N49"/>
      <c r="O49"/>
      <c r="P49"/>
      <c r="Q49"/>
      <c r="R49"/>
      <c r="S49"/>
    </row>
    <row r="50" spans="1:19" ht="20.25" x14ac:dyDescent="0.25">
      <c r="A50" s="1525" t="s">
        <v>1979</v>
      </c>
      <c r="B50" s="1499">
        <f>COUNTIF('1.Kurul_SKT'!$E$38:$E$4521, A50)</f>
        <v>25</v>
      </c>
      <c r="C50" s="1499">
        <f>ROUND((B50/$B$49*30),0)</f>
        <v>16</v>
      </c>
      <c r="D50" s="533"/>
      <c r="E50" s="533">
        <v>8</v>
      </c>
      <c r="F50" s="1499"/>
      <c r="G50" s="1499"/>
      <c r="H50" s="1499"/>
      <c r="I50" s="1499"/>
      <c r="J50"/>
      <c r="K50"/>
      <c r="L50"/>
      <c r="M50"/>
      <c r="N50"/>
      <c r="O50"/>
      <c r="P50"/>
      <c r="Q50"/>
      <c r="R50"/>
      <c r="S50"/>
    </row>
    <row r="51" spans="1:19" ht="20.25" x14ac:dyDescent="0.25">
      <c r="A51" s="1525" t="s">
        <v>1980</v>
      </c>
      <c r="B51" s="1499">
        <f>COUNTIF('1.Kurul_SKT'!$E$38:$E$4521, A51)</f>
        <v>21</v>
      </c>
      <c r="C51" s="1499">
        <f>ROUND((B51/$B$49*30),0)</f>
        <v>14</v>
      </c>
      <c r="D51" s="533"/>
      <c r="E51" s="533">
        <v>11</v>
      </c>
      <c r="F51" s="1499"/>
      <c r="G51" s="1499"/>
      <c r="H51" s="1499"/>
      <c r="I51" s="1499"/>
      <c r="J51"/>
      <c r="K51"/>
      <c r="L51"/>
      <c r="M51"/>
      <c r="N51"/>
      <c r="O51"/>
      <c r="P51"/>
      <c r="Q51"/>
      <c r="R51"/>
      <c r="S51"/>
    </row>
    <row r="52" spans="1:19" ht="20.25" x14ac:dyDescent="0.25">
      <c r="A52" s="526" t="s">
        <v>52</v>
      </c>
      <c r="B52" s="1500">
        <f>IFERROR(INDEX('1.Kurul_SKT'!$B$19:$B$30, MATCH($A52, '1.Kurul_SKT'!$A$19:$A$30, 0)),"")</f>
        <v>10</v>
      </c>
      <c r="C52" s="1500"/>
      <c r="D52" s="1500">
        <f>IFERROR(INDEX('2.Kurul_SKT'!$B$14:$B$28, MATCH($A52, '2.Kurul_SKT'!$A$14:$A$28, 0)),"")</f>
        <v>10</v>
      </c>
      <c r="E52" s="1500">
        <v>6</v>
      </c>
      <c r="F52" s="1500" t="str">
        <f>IFERROR(INDEX('3. Kurul_SKT_221025'!$B$14:$B$30, MATCH($A52, '3. Kurul_SKT_221025'!$A$14:$A$30, 0)),"")</f>
        <v/>
      </c>
      <c r="G52" s="1500"/>
      <c r="H52" s="1500" t="str">
        <f>IFERROR(INDEX('4. Kurul_SKT'!$B$14:$B$29, MATCH($A52, '4. Kurul_SKT'!$A$14:$A$29, 0)),"")</f>
        <v/>
      </c>
      <c r="I52" s="1499">
        <f t="shared" si="1"/>
        <v>26</v>
      </c>
      <c r="J52"/>
      <c r="K52"/>
      <c r="L52"/>
      <c r="M52"/>
      <c r="N52"/>
      <c r="O52"/>
      <c r="P52"/>
      <c r="Q52"/>
      <c r="R52"/>
      <c r="S52"/>
    </row>
    <row r="53" spans="1:19" ht="20.25" x14ac:dyDescent="0.25">
      <c r="A53" s="528" t="s">
        <v>56</v>
      </c>
      <c r="B53" s="1499" t="str">
        <f>IFERROR(INDEX('1.Kurul_SKT'!$B$19:$B$30, MATCH($A53, '1.Kurul_SKT'!$A$19:$A$30, 0)),"")</f>
        <v/>
      </c>
      <c r="C53" s="1499"/>
      <c r="D53" s="533">
        <f>IFERROR(INDEX('2.Kurul_SKT'!$B$14:$B$28, MATCH($A53, '2.Kurul_SKT'!$A$14:$A$28, 0)),"")</f>
        <v>8</v>
      </c>
      <c r="E53" s="533">
        <f>ROUND((D53/$D$63*100),0)</f>
        <v>6</v>
      </c>
      <c r="F53" s="1499" t="str">
        <f>IFERROR(INDEX('3. Kurul_SKT_221025'!$B$14:$B$30, MATCH($A53, '3. Kurul_SKT_221025'!$A$14:$A$30, 0)),"")</f>
        <v/>
      </c>
      <c r="G53" s="1499"/>
      <c r="H53" s="1499" t="str">
        <f>IFERROR(INDEX('4. Kurul_SKT'!$B$14:$B$29, MATCH($A53, '4. Kurul_SKT'!$A$14:$A$29, 0)),"")</f>
        <v/>
      </c>
      <c r="I53" s="1499">
        <f t="shared" si="1"/>
        <v>14</v>
      </c>
      <c r="J53" s="536"/>
    </row>
    <row r="54" spans="1:19" ht="20.25" x14ac:dyDescent="0.25">
      <c r="A54" s="1526" t="s">
        <v>1809</v>
      </c>
      <c r="B54" s="1499">
        <f>COUNTIF('1.Kurul_SKT'!$E$38:$E$4521, A54)</f>
        <v>0</v>
      </c>
      <c r="C54" s="1499"/>
      <c r="D54" s="533"/>
      <c r="E54" s="533"/>
      <c r="F54" s="1499"/>
      <c r="G54" s="1499"/>
      <c r="H54" s="1499"/>
      <c r="I54" s="1499"/>
      <c r="J54" s="536"/>
    </row>
    <row r="55" spans="1:19" ht="20.25" x14ac:dyDescent="0.25">
      <c r="A55" s="527" t="s">
        <v>1894</v>
      </c>
      <c r="B55" s="1499" t="str">
        <f>IFERROR(INDEX('1.Kurul_SKT'!$B$19:$B$30, MATCH($A55, '1.Kurul_SKT'!$A$19:$A$30, 0)),"")</f>
        <v/>
      </c>
      <c r="C55" s="1499"/>
      <c r="D55" s="533" t="str">
        <f>IFERROR(INDEX('2.Kurul_SKT'!$B$14:$B$28, MATCH($A55, '2.Kurul_SKT'!$A$14:$A$28, 0)),"")</f>
        <v/>
      </c>
      <c r="E55" s="533"/>
      <c r="F55" s="1499" t="str">
        <f>IFERROR(INDEX('3. Kurul_SKT_221025'!$B$14:$B$30, MATCH($A55, '3. Kurul_SKT_221025'!$A$14:$A$30, 0)),"")</f>
        <v/>
      </c>
      <c r="G55" s="1499"/>
      <c r="H55" s="1499">
        <f>IFERROR(INDEX('4. Kurul_SKT'!$B$14:$B$29, MATCH($A55, '4. Kurul_SKT'!$A$14:$A$29, 0)),"")</f>
        <v>13</v>
      </c>
      <c r="I55" s="1499">
        <f t="shared" si="1"/>
        <v>13</v>
      </c>
      <c r="J55" s="536"/>
    </row>
    <row r="56" spans="1:19" ht="20.25" x14ac:dyDescent="0.25">
      <c r="A56" s="525" t="s">
        <v>21</v>
      </c>
      <c r="B56" s="1499" t="str">
        <f>IFERROR(INDEX('1.Kurul_SKT'!$B$19:$B$30, MATCH($A56, '1.Kurul_SKT'!$A$19:$A$30, 0)),"")</f>
        <v/>
      </c>
      <c r="C56" s="1499"/>
      <c r="D56" s="533" t="str">
        <f>IFERROR(INDEX('2.Kurul_SKT'!$B$14:$B$28, MATCH($A56, '2.Kurul_SKT'!$A$14:$A$28, 0)),"")</f>
        <v/>
      </c>
      <c r="E56" s="533"/>
      <c r="F56" s="1499">
        <f>IFERROR(INDEX('3. Kurul_SKT_221025'!$B$14:$B$30, MATCH($A56, '3. Kurul_SKT_221025'!$A$14:$A$30, 0)),"")</f>
        <v>20</v>
      </c>
      <c r="G56" s="1499"/>
      <c r="H56" s="1499" t="str">
        <f>IFERROR(INDEX('4. Kurul_SKT'!$B$14:$B$29, MATCH($A56, '4. Kurul_SKT'!$A$14:$A$29, 0)),"")</f>
        <v/>
      </c>
      <c r="I56" s="1499">
        <f t="shared" si="1"/>
        <v>20</v>
      </c>
      <c r="J56" s="536"/>
    </row>
    <row r="57" spans="1:19" ht="20.25" x14ac:dyDescent="0.25">
      <c r="A57" s="1524" t="s">
        <v>3045</v>
      </c>
      <c r="B57" s="1499">
        <f>COUNTIF('1.Kurul_SKT'!$E$38:$E$4521, A57)</f>
        <v>0</v>
      </c>
      <c r="C57" s="1499"/>
      <c r="D57" s="533"/>
      <c r="E57" s="533"/>
      <c r="F57" s="1499"/>
      <c r="G57" s="1499"/>
      <c r="H57" s="1499"/>
      <c r="I57" s="1499"/>
      <c r="J57" s="536"/>
    </row>
    <row r="58" spans="1:19" ht="20.25" x14ac:dyDescent="0.25">
      <c r="A58" s="1524" t="s">
        <v>2488</v>
      </c>
      <c r="B58" s="1499">
        <f>COUNTIF('1.Kurul_SKT'!$E$38:$E$4521, A58)</f>
        <v>0</v>
      </c>
      <c r="C58" s="1499"/>
      <c r="D58" s="533"/>
      <c r="E58" s="533"/>
      <c r="F58" s="1499"/>
      <c r="G58" s="1499"/>
      <c r="H58" s="1499"/>
      <c r="I58" s="1499"/>
      <c r="J58" s="536"/>
    </row>
    <row r="59" spans="1:19" ht="20.25" x14ac:dyDescent="0.25">
      <c r="A59" s="1524" t="s">
        <v>2487</v>
      </c>
      <c r="B59" s="1499">
        <f>COUNTIF('1.Kurul_SKT'!$E$38:$E$4521, A59)</f>
        <v>0</v>
      </c>
      <c r="C59" s="1499"/>
      <c r="D59" s="533"/>
      <c r="E59" s="533"/>
      <c r="F59" s="1499"/>
      <c r="G59" s="1499"/>
      <c r="H59" s="1499"/>
      <c r="I59" s="1499"/>
      <c r="J59" s="536"/>
    </row>
    <row r="60" spans="1:19" ht="20.25" x14ac:dyDescent="0.25">
      <c r="A60" s="526" t="s">
        <v>3309</v>
      </c>
      <c r="B60" s="1500" t="str">
        <f>IFERROR(INDEX('1.Kurul_SKT'!$B$19:$B$30, MATCH($A60, '1.Kurul_SKT'!$A$19:$A$30, 0)),"")</f>
        <v/>
      </c>
      <c r="C60" s="1500"/>
      <c r="D60" s="1500" t="str">
        <f>IFERROR(INDEX('2.Kurul_SKT'!$B$14:$B$28, MATCH($A60, '2.Kurul_SKT'!$A$14:$A$28, 0)),"")</f>
        <v/>
      </c>
      <c r="E60" s="1500"/>
      <c r="F60" s="1500" t="str">
        <f>IFERROR(INDEX('3. Kurul_SKT_221025'!$B$14:$B$30, MATCH($A60, '3. Kurul_SKT_221025'!$A$14:$A$30, 0)),"")</f>
        <v/>
      </c>
      <c r="G60" s="1500"/>
      <c r="H60" s="1500" t="str">
        <f>IFERROR(INDEX('4. Kurul_SKT'!$B$14:$B$29, MATCH($A60, '4. Kurul_SKT'!$A$14:$A$29, 0)),"")</f>
        <v/>
      </c>
      <c r="I60" s="1499">
        <f t="shared" si="1"/>
        <v>0</v>
      </c>
      <c r="J60" s="536"/>
    </row>
    <row r="61" spans="1:19" ht="20.25" x14ac:dyDescent="0.25">
      <c r="A61" s="527" t="s">
        <v>58</v>
      </c>
      <c r="B61" s="1499">
        <f>IFERROR(INDEX('1.Kurul_SKT'!$B$19:$B$30, MATCH($A61, '1.Kurul_SKT'!$A$19:$A$30, 0)),"")</f>
        <v>9</v>
      </c>
      <c r="C61" s="1500"/>
      <c r="D61" s="533" t="str">
        <f>IFERROR(INDEX('2.Kurul_SKT'!$B$14:$B$28, MATCH($A61, '2.Kurul_SKT'!$A$14:$A$28, 0)),"")</f>
        <v/>
      </c>
      <c r="E61" s="533"/>
      <c r="F61" s="1499">
        <f>IFERROR(INDEX('3. Kurul_SKT_221025'!$B$14:$B$30, MATCH($A61, '3. Kurul_SKT_221025'!$A$14:$A$30, 0)),"")</f>
        <v>9</v>
      </c>
      <c r="G61" s="1499"/>
      <c r="H61" s="1499" t="str">
        <f>IFERROR(INDEX('4. Kurul_SKT'!$B$14:$B$29, MATCH($A61, '4. Kurul_SKT'!$A$14:$A$29, 0)),"")</f>
        <v/>
      </c>
      <c r="I61" s="1499">
        <f t="shared" si="1"/>
        <v>18</v>
      </c>
      <c r="J61" s="536"/>
    </row>
    <row r="62" spans="1:19" ht="20.25" x14ac:dyDescent="0.25">
      <c r="A62" s="1525" t="s">
        <v>2452</v>
      </c>
      <c r="B62" s="1499">
        <f>COUNTIF('1.Kurul_SKT'!$E$38:$E$4521, A62)</f>
        <v>18</v>
      </c>
      <c r="C62" s="1499">
        <v>6</v>
      </c>
      <c r="D62" s="533"/>
      <c r="E62" s="533"/>
      <c r="F62" s="1499"/>
      <c r="G62" s="1499"/>
      <c r="H62" s="1499"/>
      <c r="I62" s="1499"/>
      <c r="J62" s="536"/>
    </row>
    <row r="63" spans="1:19" ht="20.25" x14ac:dyDescent="0.3">
      <c r="A63" s="529" t="s">
        <v>30</v>
      </c>
      <c r="B63" s="524">
        <f>SUM(B7:B61)-SUM(B40,B48,B52)</f>
        <v>314</v>
      </c>
      <c r="C63" s="524">
        <f>SUM(C7:C62)</f>
        <v>100.66</v>
      </c>
      <c r="D63" s="524">
        <f>SUM(D7:D61)-SUM(D16,D29,D48,D52,D40,D43)</f>
        <v>125</v>
      </c>
      <c r="E63" s="1539">
        <f>SUM(E14,E17,E20,E26,E30,E44,E49,E53)</f>
        <v>100</v>
      </c>
      <c r="F63" s="524">
        <f>SUM(F7:F61)-SUM(F11,F16,F29,F36,F40,F43)</f>
        <v>162</v>
      </c>
      <c r="G63" s="524"/>
      <c r="H63" s="524">
        <f>SUM(H7:H61)-SUM(H11,H29,H36,H40,H43,H16)</f>
        <v>146</v>
      </c>
      <c r="I63" s="524">
        <f>SUM(B63:H63)</f>
        <v>947.66</v>
      </c>
      <c r="J63" s="1407"/>
    </row>
    <row r="64" spans="1:19" ht="20.25" x14ac:dyDescent="0.3">
      <c r="A64" s="530" t="s">
        <v>31</v>
      </c>
      <c r="B64" s="1523">
        <f>SUM(B40,B48,B52,)</f>
        <v>22</v>
      </c>
      <c r="C64" s="1523"/>
      <c r="D64" s="80">
        <f>SUM(D16,D29,D48,D52,D40,D43)</f>
        <v>31</v>
      </c>
      <c r="E64" s="1539">
        <f>SUM(E14,E17,E21:E25,E26,E32:E33,E45:E47,E50:E51,E53)</f>
        <v>100</v>
      </c>
      <c r="F64" s="80">
        <f>SUM(F11,F16,F29,F36,F40,F43)</f>
        <v>65</v>
      </c>
      <c r="G64" s="80"/>
      <c r="H64" s="80">
        <f>SUM(H11,H29,H36,H40,H43,H16)</f>
        <v>50</v>
      </c>
      <c r="I64" s="80">
        <f>SUM(B64:H64)</f>
        <v>268</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1215.6599999999999</v>
      </c>
      <c r="J65" s="536"/>
    </row>
    <row r="67" spans="1:10" ht="47.45" customHeight="1" x14ac:dyDescent="0.25">
      <c r="A67" s="1567" t="s">
        <v>3204</v>
      </c>
      <c r="B67" s="1567"/>
      <c r="C67" s="1567"/>
      <c r="D67" s="1567"/>
      <c r="E67" s="1567"/>
      <c r="F67" s="1567"/>
      <c r="G67" s="1567"/>
      <c r="H67" s="1567"/>
      <c r="I67" s="1567"/>
    </row>
    <row r="68" spans="1:10" ht="51" customHeight="1" x14ac:dyDescent="0.25">
      <c r="A68" s="1567" t="s">
        <v>2494</v>
      </c>
      <c r="B68" s="1567"/>
      <c r="C68" s="1567"/>
      <c r="D68" s="1567"/>
      <c r="E68" s="1567"/>
      <c r="F68" s="1567"/>
      <c r="G68" s="1567"/>
      <c r="H68" s="1567"/>
      <c r="I68" s="1567"/>
    </row>
    <row r="69" spans="1:10" ht="54.95" customHeight="1" x14ac:dyDescent="0.25">
      <c r="A69" s="1567" t="s">
        <v>2493</v>
      </c>
      <c r="B69" s="1567"/>
      <c r="C69" s="1567"/>
      <c r="D69" s="1567"/>
      <c r="E69" s="1567"/>
      <c r="F69" s="1567"/>
      <c r="G69" s="1567"/>
      <c r="H69" s="1567"/>
      <c r="I69" s="1567"/>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opLeftCell="B25" zoomScaleNormal="100" workbookViewId="0">
      <selection activeCell="D231" sqref="D231"/>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3286</v>
      </c>
      <c r="F10" s="1"/>
    </row>
    <row r="11" spans="1:6" x14ac:dyDescent="0.25">
      <c r="D11" s="537"/>
    </row>
    <row r="12" spans="1:6" x14ac:dyDescent="0.25">
      <c r="D12" s="6"/>
    </row>
    <row r="14" spans="1:6" x14ac:dyDescent="0.25">
      <c r="A14" s="522" t="s">
        <v>10</v>
      </c>
      <c r="B14" s="565" t="s">
        <v>23</v>
      </c>
      <c r="C14" s="54" t="s">
        <v>3170</v>
      </c>
      <c r="D14" s="476" t="s">
        <v>3304</v>
      </c>
      <c r="E14" s="3"/>
      <c r="F14" s="3"/>
    </row>
    <row r="15" spans="1:6" x14ac:dyDescent="0.25">
      <c r="A15" s="47" t="s">
        <v>9</v>
      </c>
      <c r="B15" s="1464">
        <f>COUNTIF($B$36:$B$397,"*12TBK.*")-COUNTIF($B$36:$B$397,"*12TBK.L*")</f>
        <v>29</v>
      </c>
      <c r="C15" s="1464">
        <f>ROUND(B15/$B$30*100,2)</f>
        <v>23.2</v>
      </c>
      <c r="D15" s="1503"/>
      <c r="E15" s="1521"/>
      <c r="F15" s="3"/>
    </row>
    <row r="16" spans="1:6" x14ac:dyDescent="0.25">
      <c r="A16" s="49" t="s">
        <v>44</v>
      </c>
      <c r="B16" s="960">
        <f>COUNTIF($B$36:$B$397,"*12TBK.L*")/2</f>
        <v>6</v>
      </c>
      <c r="C16" s="1465"/>
      <c r="D16" s="1504">
        <v>5</v>
      </c>
      <c r="E16" s="1521"/>
      <c r="F16" s="39"/>
    </row>
    <row r="17" spans="1:6" x14ac:dyDescent="0.25">
      <c r="A17" s="47" t="s">
        <v>20</v>
      </c>
      <c r="B17" s="831">
        <f>COUNTIF($B$36:$B$397,"*12FIZ*")-COUNTIF($B$36:$B$397,"*12FIZ.L*")</f>
        <v>10</v>
      </c>
      <c r="C17" s="1466">
        <f>ROUND(B17/$B$30*100,2)</f>
        <v>8</v>
      </c>
      <c r="D17" s="1505"/>
      <c r="E17" s="1521"/>
      <c r="F17" s="3"/>
    </row>
    <row r="18" spans="1:6" x14ac:dyDescent="0.25">
      <c r="A18" s="49" t="s">
        <v>26</v>
      </c>
      <c r="B18" s="832">
        <f>COUNTIF($B$36:$B$397,"*12FIZ.L*")/2</f>
        <v>2</v>
      </c>
      <c r="C18" s="1467"/>
      <c r="D18" s="1506">
        <f>ROUND(B18/$B$31*$C$31,0)</f>
        <v>1</v>
      </c>
      <c r="E18" s="1521"/>
      <c r="F18" s="39"/>
    </row>
    <row r="19" spans="1:6" x14ac:dyDescent="0.25">
      <c r="A19" s="47" t="s">
        <v>49</v>
      </c>
      <c r="B19" s="912">
        <f>COUNTIF($B$40:$B$453,"*12TBY*")-COUNTIF($B$40:$B$397,"*12TBY.L*")</f>
        <v>24</v>
      </c>
      <c r="C19" s="1468">
        <f>ROUND(B19/$B$30*100,2)</f>
        <v>19.2</v>
      </c>
      <c r="D19" s="1507"/>
      <c r="E19" s="1521"/>
      <c r="F19" s="3"/>
    </row>
    <row r="20" spans="1:6" x14ac:dyDescent="0.25">
      <c r="A20" s="49" t="s">
        <v>52</v>
      </c>
      <c r="B20" s="911">
        <f>COUNTIF($B$40:$B$397,"*12TBY.L*")/2</f>
        <v>10</v>
      </c>
      <c r="C20" s="1469"/>
      <c r="D20" s="1508">
        <v>6</v>
      </c>
      <c r="E20" s="1521"/>
      <c r="F20" s="39"/>
    </row>
    <row r="21" spans="1:6" x14ac:dyDescent="0.25">
      <c r="A21" s="47" t="s">
        <v>0</v>
      </c>
      <c r="B21" s="1284">
        <f>COUNTIF($B$43:$B$455,"12BYF*")-COUNTIF($B$43:$B$455,"12BYF.*")</f>
        <v>13</v>
      </c>
      <c r="C21" s="1470">
        <f>ROUND(B21/$B$30*100,2)</f>
        <v>10.4</v>
      </c>
      <c r="D21" s="1509"/>
      <c r="E21" s="1521"/>
      <c r="F21" s="3"/>
    </row>
    <row r="22" spans="1:6" x14ac:dyDescent="0.25">
      <c r="A22" s="49" t="s">
        <v>27</v>
      </c>
      <c r="B22" s="1285">
        <f>COUNTIF($B$37:$B$397,"1*BYF.L*")/2</f>
        <v>2</v>
      </c>
      <c r="C22" s="1471"/>
      <c r="D22" s="1510">
        <f>ROUND(B22/$B$31*$C$31,0)</f>
        <v>1</v>
      </c>
      <c r="E22" s="1521"/>
      <c r="F22" s="39"/>
    </row>
    <row r="23" spans="1:6" x14ac:dyDescent="0.25">
      <c r="A23" s="47" t="s">
        <v>53</v>
      </c>
      <c r="B23" s="1227">
        <f>COUNTIF($B$43:$B$455,"12BIS*")</f>
        <v>20</v>
      </c>
      <c r="C23" s="1472">
        <f>ROUND(B23/$B$30*100,2)</f>
        <v>16</v>
      </c>
      <c r="D23" s="1511"/>
      <c r="E23" s="1521"/>
      <c r="F23" s="3"/>
    </row>
    <row r="24" spans="1:6" x14ac:dyDescent="0.25">
      <c r="A24" s="49" t="s">
        <v>1934</v>
      </c>
      <c r="B24" s="1473">
        <f>COUNTIF($B$40:$B$397,"*12TKB.L*")/2</f>
        <v>5</v>
      </c>
      <c r="C24" s="1473"/>
      <c r="D24" s="1512">
        <f>ROUND(B24/$B$31*$C$31,0)</f>
        <v>3</v>
      </c>
      <c r="E24" s="1521"/>
      <c r="F24" s="39"/>
    </row>
    <row r="25" spans="1:6" x14ac:dyDescent="0.25">
      <c r="A25" s="36" t="s">
        <v>50</v>
      </c>
      <c r="B25" s="1167">
        <f>COUNTIF($B$43:$B$455,"12THS*")</f>
        <v>9</v>
      </c>
      <c r="C25" s="1474">
        <f>ROUND(B25/$B$30*100,2)</f>
        <v>7.2</v>
      </c>
      <c r="D25" s="1513"/>
      <c r="E25" s="1521"/>
      <c r="F25" s="3"/>
    </row>
    <row r="26" spans="1:6" x14ac:dyDescent="0.25">
      <c r="A26" s="46" t="s">
        <v>55</v>
      </c>
      <c r="B26" s="1384">
        <f>COUNTIF($B$36:$B$397,"*12RHS*")</f>
        <v>12</v>
      </c>
      <c r="C26" s="1475">
        <f>ROUND(B26/$B$30*100,2)</f>
        <v>9.6</v>
      </c>
      <c r="D26" s="1514"/>
      <c r="E26" s="1521"/>
      <c r="F26" s="3"/>
    </row>
    <row r="27" spans="1:6" x14ac:dyDescent="0.25">
      <c r="A27" s="46" t="s">
        <v>56</v>
      </c>
      <c r="B27" s="1394">
        <f>COUNTIF($B$36:$B$397,"*12TCD*")</f>
        <v>8</v>
      </c>
      <c r="C27" s="1476">
        <f>ROUND(B27/$B$30*100,2)</f>
        <v>6.4</v>
      </c>
      <c r="D27" s="1515"/>
      <c r="E27" s="1521"/>
      <c r="F27" s="3"/>
    </row>
    <row r="28" spans="1:6" x14ac:dyDescent="0.25">
      <c r="A28" s="49" t="s">
        <v>3179</v>
      </c>
      <c r="B28" s="1099">
        <f>COUNTIF($B$36:$B$397,"*PDÖ*")</f>
        <v>6</v>
      </c>
      <c r="C28" s="1477"/>
      <c r="D28" s="1516">
        <f>ROUND(B28/$B$31*$C$31,0)</f>
        <v>4</v>
      </c>
      <c r="E28" s="1521"/>
      <c r="F28" s="3"/>
    </row>
    <row r="29" spans="1:6" x14ac:dyDescent="0.25">
      <c r="A29" s="618" t="s">
        <v>2</v>
      </c>
      <c r="B29" s="1454">
        <f>SUM(B15:B28)</f>
        <v>156</v>
      </c>
      <c r="C29" s="10">
        <f>SUM(C15:C28)</f>
        <v>100</v>
      </c>
      <c r="D29" s="476"/>
      <c r="E29" s="26"/>
      <c r="F29" s="3"/>
    </row>
    <row r="30" spans="1:6" x14ac:dyDescent="0.25">
      <c r="A30" s="1454" t="s">
        <v>3283</v>
      </c>
      <c r="B30" s="1454">
        <f>SUM(B15,B17,B19,B21,B23,B25,B26,B27)</f>
        <v>125</v>
      </c>
      <c r="C30" s="1454">
        <f>ROUND(B30/B29*100,0)</f>
        <v>80</v>
      </c>
      <c r="D30" s="1454"/>
      <c r="E30" s="26"/>
      <c r="F30" s="3"/>
    </row>
    <row r="31" spans="1:6" x14ac:dyDescent="0.25">
      <c r="A31" s="1454" t="s">
        <v>3284</v>
      </c>
      <c r="B31" s="1454">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624" t="s">
        <v>60</v>
      </c>
      <c r="B33" s="1624"/>
      <c r="C33" s="1624"/>
      <c r="D33" s="1624"/>
      <c r="E33" s="1624"/>
      <c r="F33" s="1624"/>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27" t="s">
        <v>3438</v>
      </c>
      <c r="F42" s="546"/>
    </row>
    <row r="43" spans="1:6" x14ac:dyDescent="0.25">
      <c r="A43" s="70" t="s">
        <v>38</v>
      </c>
      <c r="B43" s="1079" t="s">
        <v>3011</v>
      </c>
      <c r="C43" s="1077"/>
      <c r="D43" s="32"/>
      <c r="E43" s="27" t="s">
        <v>3438</v>
      </c>
      <c r="F43" s="546"/>
    </row>
    <row r="44" spans="1:6" x14ac:dyDescent="0.25">
      <c r="A44" s="602" t="s">
        <v>40</v>
      </c>
      <c r="B44" s="1431"/>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3316</v>
      </c>
      <c r="F49" s="1375" t="s">
        <v>1788</v>
      </c>
    </row>
    <row r="50" spans="1:6" x14ac:dyDescent="0.25">
      <c r="A50" s="70" t="s">
        <v>37</v>
      </c>
      <c r="B50" s="1372" t="s">
        <v>1913</v>
      </c>
      <c r="C50" s="1372" t="s">
        <v>55</v>
      </c>
      <c r="D50" s="1373" t="s">
        <v>1786</v>
      </c>
      <c r="E50" s="1374" t="s">
        <v>3316</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891" t="s">
        <v>1010</v>
      </c>
    </row>
    <row r="55" spans="1:6" x14ac:dyDescent="0.25">
      <c r="A55" s="602" t="s">
        <v>41</v>
      </c>
      <c r="B55" s="888" t="s">
        <v>2410</v>
      </c>
      <c r="C55" s="889" t="s">
        <v>49</v>
      </c>
      <c r="D55" s="890" t="s">
        <v>1009</v>
      </c>
      <c r="E55" s="891" t="s">
        <v>1980</v>
      </c>
      <c r="F55" s="891"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t="s">
        <v>3438</v>
      </c>
      <c r="F62" s="18"/>
    </row>
    <row r="63" spans="1:6" x14ac:dyDescent="0.25">
      <c r="A63" s="70" t="s">
        <v>38</v>
      </c>
      <c r="B63" s="1079" t="s">
        <v>3319</v>
      </c>
      <c r="C63" s="1080"/>
      <c r="D63" s="583"/>
      <c r="E63" s="541" t="s">
        <v>3438</v>
      </c>
      <c r="F63" s="18"/>
    </row>
    <row r="64" spans="1:6" x14ac:dyDescent="0.25">
      <c r="A64" s="602" t="s">
        <v>40</v>
      </c>
      <c r="B64" s="1431"/>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3446</v>
      </c>
      <c r="C77" s="889" t="s">
        <v>49</v>
      </c>
      <c r="D77" s="890" t="s">
        <v>1012</v>
      </c>
      <c r="E77" s="891" t="s">
        <v>1980</v>
      </c>
      <c r="F77" s="888" t="s">
        <v>2879</v>
      </c>
    </row>
    <row r="78" spans="1:6" x14ac:dyDescent="0.25">
      <c r="A78" s="70" t="s">
        <v>35</v>
      </c>
      <c r="B78" s="888" t="s">
        <v>3447</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3320</v>
      </c>
      <c r="C82" s="1080"/>
      <c r="D82" s="583"/>
      <c r="E82" s="541" t="s">
        <v>3438</v>
      </c>
      <c r="F82" s="18"/>
    </row>
    <row r="83" spans="1:6" x14ac:dyDescent="0.25">
      <c r="A83" s="70" t="s">
        <v>38</v>
      </c>
      <c r="B83" s="1079" t="s">
        <v>3321</v>
      </c>
      <c r="C83" s="1080"/>
      <c r="D83" s="583"/>
      <c r="E83" s="541" t="s">
        <v>3438</v>
      </c>
      <c r="F83" s="33"/>
    </row>
    <row r="84" spans="1:6" x14ac:dyDescent="0.25">
      <c r="A84" s="602" t="s">
        <v>40</v>
      </c>
      <c r="B84" s="1431"/>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3372</v>
      </c>
      <c r="F129" s="1157" t="s">
        <v>1090</v>
      </c>
    </row>
    <row r="130" spans="1:6" x14ac:dyDescent="0.25">
      <c r="A130" s="70" t="s">
        <v>35</v>
      </c>
      <c r="B130" s="1134" t="s">
        <v>1088</v>
      </c>
      <c r="C130" s="1135" t="s">
        <v>50</v>
      </c>
      <c r="D130" s="1137" t="s">
        <v>2237</v>
      </c>
      <c r="E130" s="1136" t="s">
        <v>3372</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89" t="s">
        <v>1052</v>
      </c>
      <c r="E146" s="889" t="s">
        <v>1980</v>
      </c>
      <c r="F146" s="905" t="s">
        <v>1053</v>
      </c>
    </row>
    <row r="147" spans="1:6" x14ac:dyDescent="0.25">
      <c r="A147" s="70" t="s">
        <v>38</v>
      </c>
      <c r="B147" s="888" t="s">
        <v>2424</v>
      </c>
      <c r="C147" s="889" t="s">
        <v>49</v>
      </c>
      <c r="D147" s="889"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815" t="s">
        <v>2786</v>
      </c>
      <c r="C151" s="811" t="s">
        <v>20</v>
      </c>
      <c r="D151" s="817" t="s">
        <v>256</v>
      </c>
      <c r="E151" s="813" t="s">
        <v>2172</v>
      </c>
      <c r="F151" s="817" t="s">
        <v>2787</v>
      </c>
    </row>
    <row r="152" spans="1:6" x14ac:dyDescent="0.25">
      <c r="A152" s="651" t="s">
        <v>35</v>
      </c>
      <c r="B152" s="815" t="s">
        <v>2788</v>
      </c>
      <c r="C152" s="811" t="s">
        <v>20</v>
      </c>
      <c r="D152" s="818" t="s">
        <v>259</v>
      </c>
      <c r="E152" s="813" t="s">
        <v>2172</v>
      </c>
      <c r="F152" s="811" t="s">
        <v>2787</v>
      </c>
    </row>
    <row r="153" spans="1:6" x14ac:dyDescent="0.25">
      <c r="A153" s="70" t="s">
        <v>36</v>
      </c>
      <c r="B153" s="922" t="s">
        <v>2439</v>
      </c>
      <c r="C153" s="914" t="s">
        <v>9</v>
      </c>
      <c r="D153" s="922" t="s">
        <v>815</v>
      </c>
      <c r="E153" s="922" t="s">
        <v>2185</v>
      </c>
      <c r="F153" s="943" t="s">
        <v>816</v>
      </c>
    </row>
    <row r="154" spans="1:6" x14ac:dyDescent="0.25">
      <c r="A154" s="70" t="s">
        <v>37</v>
      </c>
      <c r="B154" s="922" t="s">
        <v>2440</v>
      </c>
      <c r="C154" s="914" t="s">
        <v>9</v>
      </c>
      <c r="D154" s="922" t="s">
        <v>815</v>
      </c>
      <c r="E154" s="922" t="s">
        <v>2185</v>
      </c>
      <c r="F154" s="943" t="s">
        <v>816</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3372</v>
      </c>
      <c r="F156" s="1140" t="s">
        <v>1093</v>
      </c>
    </row>
    <row r="157" spans="1:6" x14ac:dyDescent="0.25">
      <c r="A157" s="70" t="s">
        <v>38</v>
      </c>
      <c r="B157" s="1143" t="s">
        <v>1094</v>
      </c>
      <c r="C157" s="1143" t="s">
        <v>50</v>
      </c>
      <c r="D157" s="1143" t="s">
        <v>2240</v>
      </c>
      <c r="E157" s="1145" t="s">
        <v>3372</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06" t="s">
        <v>2900</v>
      </c>
      <c r="E176" s="43" t="s">
        <v>2901</v>
      </c>
      <c r="F176" s="21" t="s">
        <v>2902</v>
      </c>
    </row>
    <row r="177" spans="1:6" x14ac:dyDescent="0.25">
      <c r="A177" s="70" t="s">
        <v>38</v>
      </c>
      <c r="B177" s="906" t="s">
        <v>2899</v>
      </c>
      <c r="C177" s="906" t="s">
        <v>2893</v>
      </c>
      <c r="D177" s="906" t="s">
        <v>2900</v>
      </c>
      <c r="E177" s="43" t="s">
        <v>2901</v>
      </c>
      <c r="F177" s="21" t="s">
        <v>2902</v>
      </c>
    </row>
    <row r="178" spans="1:6" x14ac:dyDescent="0.25">
      <c r="A178" s="602" t="s">
        <v>40</v>
      </c>
      <c r="B178" s="906" t="s">
        <v>2898</v>
      </c>
      <c r="C178" s="906" t="s">
        <v>2894</v>
      </c>
      <c r="D178" s="906" t="s">
        <v>2900</v>
      </c>
      <c r="E178" s="43" t="s">
        <v>2901</v>
      </c>
      <c r="F178" s="21" t="s">
        <v>2902</v>
      </c>
    </row>
    <row r="179" spans="1:6" x14ac:dyDescent="0.25">
      <c r="A179" s="602" t="s">
        <v>41</v>
      </c>
      <c r="B179" s="906" t="s">
        <v>2899</v>
      </c>
      <c r="C179" s="906" t="s">
        <v>2894</v>
      </c>
      <c r="D179" s="906"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3375</v>
      </c>
      <c r="C198" s="917" t="s">
        <v>9</v>
      </c>
      <c r="D198" s="968" t="s">
        <v>823</v>
      </c>
      <c r="E198" s="919" t="s">
        <v>2185</v>
      </c>
      <c r="F198" s="968" t="s">
        <v>824</v>
      </c>
    </row>
    <row r="199" spans="1:6" x14ac:dyDescent="0.25">
      <c r="A199" s="70" t="s">
        <v>38</v>
      </c>
      <c r="B199" s="917" t="s">
        <v>3376</v>
      </c>
      <c r="C199" s="917" t="s">
        <v>9</v>
      </c>
      <c r="D199" s="968" t="s">
        <v>823</v>
      </c>
      <c r="E199" s="919" t="s">
        <v>2185</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3315</v>
      </c>
      <c r="F203" s="1375" t="s">
        <v>1794</v>
      </c>
    </row>
    <row r="204" spans="1:6" x14ac:dyDescent="0.25">
      <c r="A204" s="70" t="s">
        <v>35</v>
      </c>
      <c r="B204" s="1379" t="s">
        <v>1919</v>
      </c>
      <c r="C204" s="1379" t="s">
        <v>55</v>
      </c>
      <c r="D204" s="1379" t="s">
        <v>1793</v>
      </c>
      <c r="E204" s="1380" t="s">
        <v>3315</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3377</v>
      </c>
      <c r="C208" s="917" t="s">
        <v>9</v>
      </c>
      <c r="D208" s="969" t="s">
        <v>827</v>
      </c>
      <c r="E208" s="919" t="s">
        <v>2185</v>
      </c>
      <c r="F208" s="968" t="s">
        <v>2229</v>
      </c>
    </row>
    <row r="209" spans="1:6" x14ac:dyDescent="0.25">
      <c r="A209" s="70" t="s">
        <v>38</v>
      </c>
      <c r="B209" s="917" t="s">
        <v>3378</v>
      </c>
      <c r="C209" s="917" t="s">
        <v>9</v>
      </c>
      <c r="D209" s="969" t="s">
        <v>827</v>
      </c>
      <c r="E209" s="919" t="s">
        <v>2185</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922" t="s">
        <v>2443</v>
      </c>
      <c r="C215" s="914" t="s">
        <v>9</v>
      </c>
      <c r="D215" s="922" t="s">
        <v>831</v>
      </c>
      <c r="E215" s="922" t="s">
        <v>2185</v>
      </c>
      <c r="F215" s="943" t="s">
        <v>2229</v>
      </c>
    </row>
    <row r="216" spans="1:6" x14ac:dyDescent="0.25">
      <c r="A216" s="70" t="s">
        <v>37</v>
      </c>
      <c r="B216" s="922" t="s">
        <v>2444</v>
      </c>
      <c r="C216" s="914" t="s">
        <v>9</v>
      </c>
      <c r="D216" s="922" t="s">
        <v>831</v>
      </c>
      <c r="E216" s="922" t="s">
        <v>2185</v>
      </c>
      <c r="F216" s="943" t="s">
        <v>2229</v>
      </c>
    </row>
    <row r="217" spans="1:6" x14ac:dyDescent="0.25">
      <c r="A217" s="441" t="s">
        <v>57</v>
      </c>
      <c r="B217" s="435"/>
      <c r="C217" s="440"/>
      <c r="D217" s="633"/>
      <c r="E217" s="626"/>
      <c r="F217" s="473"/>
    </row>
    <row r="218" spans="1:6" x14ac:dyDescent="0.25">
      <c r="A218" s="70" t="s">
        <v>39</v>
      </c>
      <c r="B218" s="1210" t="s">
        <v>124</v>
      </c>
      <c r="C218" s="1213" t="s">
        <v>53</v>
      </c>
      <c r="D218" s="1219" t="s">
        <v>3087</v>
      </c>
      <c r="E218" s="1213" t="s">
        <v>74</v>
      </c>
      <c r="F218" s="1220" t="s">
        <v>123</v>
      </c>
    </row>
    <row r="219" spans="1:6" x14ac:dyDescent="0.25">
      <c r="A219" s="70" t="s">
        <v>38</v>
      </c>
      <c r="B219" s="1210" t="s">
        <v>127</v>
      </c>
      <c r="C219" s="1213" t="s">
        <v>53</v>
      </c>
      <c r="D219" s="1221" t="s">
        <v>3087</v>
      </c>
      <c r="E219" s="1213" t="s">
        <v>74</v>
      </c>
      <c r="F219" s="1220" t="s">
        <v>123</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06" t="s">
        <v>2905</v>
      </c>
      <c r="E228" s="43" t="s">
        <v>2901</v>
      </c>
      <c r="F228" s="21" t="s">
        <v>2906</v>
      </c>
    </row>
    <row r="229" spans="1:6" x14ac:dyDescent="0.25">
      <c r="A229" s="70" t="s">
        <v>38</v>
      </c>
      <c r="B229" s="906" t="s">
        <v>2904</v>
      </c>
      <c r="C229" s="906" t="s">
        <v>2893</v>
      </c>
      <c r="D229" s="906" t="s">
        <v>2905</v>
      </c>
      <c r="E229" s="43" t="s">
        <v>2901</v>
      </c>
      <c r="F229" s="21" t="s">
        <v>2906</v>
      </c>
    </row>
    <row r="230" spans="1:6" x14ac:dyDescent="0.25">
      <c r="A230" s="602" t="s">
        <v>40</v>
      </c>
      <c r="B230" s="906" t="s">
        <v>2903</v>
      </c>
      <c r="C230" s="906" t="s">
        <v>2894</v>
      </c>
      <c r="D230" s="906" t="s">
        <v>2905</v>
      </c>
      <c r="E230" s="43" t="s">
        <v>2901</v>
      </c>
      <c r="F230" s="21" t="s">
        <v>2906</v>
      </c>
    </row>
    <row r="231" spans="1:6" x14ac:dyDescent="0.25">
      <c r="A231" s="602" t="s">
        <v>41</v>
      </c>
      <c r="B231" s="906" t="s">
        <v>2904</v>
      </c>
      <c r="C231" s="906" t="s">
        <v>2894</v>
      </c>
      <c r="D231" s="906" t="s">
        <v>2905</v>
      </c>
      <c r="E231" s="43"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19.5" customHeight="1" x14ac:dyDescent="0.25">
      <c r="A247" s="70" t="s">
        <v>36</v>
      </c>
      <c r="B247" s="1213" t="s">
        <v>3089</v>
      </c>
      <c r="C247" s="1213" t="s">
        <v>53</v>
      </c>
      <c r="D247" s="1215" t="s">
        <v>125</v>
      </c>
      <c r="E247" s="1213" t="s">
        <v>74</v>
      </c>
      <c r="F247" s="1215" t="s">
        <v>126</v>
      </c>
    </row>
    <row r="248" spans="1:6" ht="18" customHeight="1"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2185</v>
      </c>
      <c r="F255" s="971" t="s">
        <v>2233</v>
      </c>
    </row>
    <row r="256" spans="1:6" x14ac:dyDescent="0.25">
      <c r="A256" s="651" t="s">
        <v>35</v>
      </c>
      <c r="B256" s="923" t="s">
        <v>2450</v>
      </c>
      <c r="C256" s="923" t="s">
        <v>9</v>
      </c>
      <c r="D256" s="923" t="s">
        <v>844</v>
      </c>
      <c r="E256" s="923" t="s">
        <v>2185</v>
      </c>
      <c r="F256" s="972" t="s">
        <v>2233</v>
      </c>
    </row>
    <row r="257" spans="1:6" x14ac:dyDescent="0.25">
      <c r="A257" s="70" t="s">
        <v>36</v>
      </c>
      <c r="B257" s="922" t="s">
        <v>3373</v>
      </c>
      <c r="C257" s="923" t="s">
        <v>9</v>
      </c>
      <c r="D257" s="922" t="s">
        <v>848</v>
      </c>
      <c r="E257" s="922" t="s">
        <v>742</v>
      </c>
      <c r="F257" s="943" t="s">
        <v>849</v>
      </c>
    </row>
    <row r="258" spans="1:6" x14ac:dyDescent="0.25">
      <c r="A258" s="70" t="s">
        <v>37</v>
      </c>
      <c r="B258" s="922" t="s">
        <v>3374</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06" t="s">
        <v>2907</v>
      </c>
      <c r="C260" s="906" t="s">
        <v>2886</v>
      </c>
      <c r="D260" s="906" t="s">
        <v>2909</v>
      </c>
      <c r="E260" s="575" t="s">
        <v>2910</v>
      </c>
      <c r="F260" s="610" t="s">
        <v>2911</v>
      </c>
    </row>
    <row r="261" spans="1:6" x14ac:dyDescent="0.25">
      <c r="A261" s="70" t="s">
        <v>38</v>
      </c>
      <c r="B261" s="906" t="s">
        <v>2908</v>
      </c>
      <c r="C261" s="906" t="s">
        <v>2886</v>
      </c>
      <c r="D261" s="906" t="s">
        <v>2909</v>
      </c>
      <c r="E261" s="575" t="s">
        <v>2910</v>
      </c>
      <c r="F261" s="610" t="s">
        <v>2911</v>
      </c>
    </row>
    <row r="262" spans="1:6" x14ac:dyDescent="0.25">
      <c r="A262" s="602" t="s">
        <v>40</v>
      </c>
      <c r="B262" s="906" t="s">
        <v>2907</v>
      </c>
      <c r="C262" s="906" t="s">
        <v>2887</v>
      </c>
      <c r="D262" s="906" t="s">
        <v>2909</v>
      </c>
      <c r="E262" s="575" t="s">
        <v>2910</v>
      </c>
      <c r="F262" s="610" t="s">
        <v>2911</v>
      </c>
    </row>
    <row r="263" spans="1:6" x14ac:dyDescent="0.25">
      <c r="A263" s="602" t="s">
        <v>41</v>
      </c>
      <c r="B263" s="906" t="s">
        <v>2908</v>
      </c>
      <c r="C263" s="906" t="s">
        <v>2887</v>
      </c>
      <c r="D263" s="906"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3379</v>
      </c>
      <c r="C270" s="914" t="s">
        <v>9</v>
      </c>
      <c r="D270" s="922" t="s">
        <v>852</v>
      </c>
      <c r="E270" s="922" t="s">
        <v>742</v>
      </c>
      <c r="F270" s="943" t="s">
        <v>853</v>
      </c>
    </row>
    <row r="271" spans="1:6" x14ac:dyDescent="0.25">
      <c r="A271" s="70" t="s">
        <v>38</v>
      </c>
      <c r="B271" s="922" t="s">
        <v>3380</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3372</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1204" t="s">
        <v>3097</v>
      </c>
      <c r="C302" s="1204" t="s">
        <v>53</v>
      </c>
      <c r="D302" s="1204" t="s">
        <v>3096</v>
      </c>
      <c r="E302" s="1205" t="s">
        <v>74</v>
      </c>
      <c r="F302" s="72" t="s">
        <v>134</v>
      </c>
    </row>
    <row r="303" spans="1:6" x14ac:dyDescent="0.25">
      <c r="A303" s="70" t="s">
        <v>38</v>
      </c>
      <c r="B303" s="1204" t="s">
        <v>3098</v>
      </c>
      <c r="C303" s="1204" t="s">
        <v>53</v>
      </c>
      <c r="D303" s="1204" t="s">
        <v>3096</v>
      </c>
      <c r="E303" s="1205" t="s">
        <v>74</v>
      </c>
      <c r="F303" s="1213" t="s">
        <v>134</v>
      </c>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48"/>
      <c r="C307" s="48"/>
      <c r="D307" s="48"/>
      <c r="E307" s="48"/>
      <c r="F307" s="48"/>
    </row>
    <row r="308" spans="1:6" x14ac:dyDescent="0.25">
      <c r="A308" s="70" t="s">
        <v>35</v>
      </c>
      <c r="B308" s="48"/>
      <c r="C308" s="48"/>
      <c r="D308" s="48"/>
      <c r="E308" s="48"/>
      <c r="F308" s="48"/>
    </row>
    <row r="309" spans="1:6" x14ac:dyDescent="0.25">
      <c r="A309" s="70" t="s">
        <v>36</v>
      </c>
      <c r="B309" s="1379" t="s">
        <v>1922</v>
      </c>
      <c r="C309" s="1379" t="s">
        <v>55</v>
      </c>
      <c r="D309" s="1379" t="s">
        <v>1797</v>
      </c>
      <c r="E309" s="1380" t="s">
        <v>3156</v>
      </c>
      <c r="F309" s="1381" t="s">
        <v>1798</v>
      </c>
    </row>
    <row r="310" spans="1:6" x14ac:dyDescent="0.25">
      <c r="A310" s="70" t="s">
        <v>37</v>
      </c>
      <c r="B310" s="1382" t="s">
        <v>1923</v>
      </c>
      <c r="C310" s="1382" t="s">
        <v>55</v>
      </c>
      <c r="D310" s="1382" t="s">
        <v>1797</v>
      </c>
      <c r="E310" s="1383" t="s">
        <v>3156</v>
      </c>
      <c r="F310" s="1381" t="s">
        <v>1798</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664"/>
      <c r="C339" s="662" t="s">
        <v>1991</v>
      </c>
      <c r="D339" s="664"/>
      <c r="E339" s="664"/>
      <c r="F339" s="664"/>
    </row>
    <row r="340" spans="1:6" x14ac:dyDescent="0.25">
      <c r="A340" s="1318" t="s">
        <v>37</v>
      </c>
      <c r="B340" s="32"/>
      <c r="C340" s="32" t="s">
        <v>1991</v>
      </c>
      <c r="D340" s="32"/>
      <c r="E340" s="32"/>
      <c r="F340" s="32"/>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848" t="s">
        <v>2010</v>
      </c>
      <c r="C349" s="849" t="s">
        <v>1896</v>
      </c>
      <c r="D349" s="850"/>
      <c r="E349" s="851" t="s">
        <v>1327</v>
      </c>
      <c r="F349" s="25"/>
    </row>
    <row r="350" spans="1:6" x14ac:dyDescent="0.25">
      <c r="A350" s="70" t="s">
        <v>35</v>
      </c>
      <c r="B350" s="848" t="s">
        <v>2010</v>
      </c>
      <c r="C350" s="849" t="s">
        <v>1896</v>
      </c>
      <c r="D350" s="850"/>
      <c r="E350" s="851" t="s">
        <v>1327</v>
      </c>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849" t="s">
        <v>2009</v>
      </c>
      <c r="C354" s="849" t="s">
        <v>1898</v>
      </c>
      <c r="D354" s="850"/>
      <c r="E354" s="852" t="s">
        <v>1899</v>
      </c>
      <c r="F354" s="543"/>
    </row>
    <row r="355" spans="1:6" x14ac:dyDescent="0.25">
      <c r="A355" s="70" t="s">
        <v>38</v>
      </c>
      <c r="B355" s="849" t="s">
        <v>2009</v>
      </c>
      <c r="C355" s="849" t="s">
        <v>1898</v>
      </c>
      <c r="D355" s="850"/>
      <c r="E355" s="852" t="s">
        <v>1899</v>
      </c>
      <c r="F355" s="666"/>
    </row>
    <row r="356" spans="1:6" x14ac:dyDescent="0.25">
      <c r="A356" s="602" t="s">
        <v>40</v>
      </c>
      <c r="B356" s="1633" t="s">
        <v>3444</v>
      </c>
      <c r="C356" s="1634"/>
      <c r="D356" s="662"/>
      <c r="E356" s="665"/>
      <c r="F356" s="666"/>
    </row>
    <row r="357" spans="1:6" x14ac:dyDescent="0.25">
      <c r="A357" s="602" t="s">
        <v>41</v>
      </c>
      <c r="B357" s="1637"/>
      <c r="C357" s="1638"/>
      <c r="D357" s="662"/>
      <c r="E357" s="665"/>
      <c r="F357" s="666"/>
    </row>
    <row r="358" spans="1:6" x14ac:dyDescent="0.25">
      <c r="A358" s="603" t="s">
        <v>2575</v>
      </c>
      <c r="B358" s="572"/>
      <c r="C358" s="56"/>
      <c r="D358" s="14"/>
      <c r="E358" s="14"/>
      <c r="F358" s="14"/>
    </row>
    <row r="359" spans="1:6" x14ac:dyDescent="0.25">
      <c r="A359" s="70" t="s">
        <v>34</v>
      </c>
      <c r="B359" s="1547" t="s">
        <v>3436</v>
      </c>
      <c r="C359" s="1548"/>
      <c r="D359" s="70"/>
      <c r="E359" s="70"/>
      <c r="F359" s="70"/>
    </row>
    <row r="360" spans="1:6" x14ac:dyDescent="0.25">
      <c r="A360" s="70" t="s">
        <v>35</v>
      </c>
      <c r="B360" s="1551"/>
      <c r="C360" s="1552"/>
      <c r="D360" s="70"/>
      <c r="E360" s="70"/>
      <c r="F360" s="70"/>
    </row>
    <row r="361" spans="1:6" x14ac:dyDescent="0.25">
      <c r="A361" s="70" t="s">
        <v>36</v>
      </c>
      <c r="B361" s="1633" t="s">
        <v>3434</v>
      </c>
      <c r="C361" s="1634"/>
      <c r="D361" s="70"/>
      <c r="E361" s="70"/>
      <c r="F361" s="70"/>
    </row>
    <row r="362" spans="1:6" x14ac:dyDescent="0.25">
      <c r="A362" s="70" t="s">
        <v>37</v>
      </c>
      <c r="B362" s="1637"/>
      <c r="C362" s="1638"/>
      <c r="D362" s="70"/>
      <c r="E362" s="70"/>
      <c r="F362" s="70"/>
    </row>
    <row r="363" spans="1:6" x14ac:dyDescent="0.25">
      <c r="A363" s="441" t="s">
        <v>57</v>
      </c>
      <c r="B363" s="441"/>
      <c r="C363" s="441"/>
      <c r="D363" s="441"/>
      <c r="E363" s="441"/>
      <c r="F363" s="441"/>
    </row>
    <row r="364" spans="1:6" x14ac:dyDescent="0.25">
      <c r="A364" s="651" t="s">
        <v>39</v>
      </c>
      <c r="B364" s="1633" t="s">
        <v>3435</v>
      </c>
      <c r="C364" s="1634"/>
      <c r="D364" s="70"/>
      <c r="E364" s="70"/>
      <c r="F364" s="70"/>
    </row>
    <row r="365" spans="1:6" x14ac:dyDescent="0.25">
      <c r="A365" s="70" t="s">
        <v>38</v>
      </c>
      <c r="B365" s="1637"/>
      <c r="C365" s="1638"/>
      <c r="D365" s="70"/>
      <c r="E365" s="70"/>
      <c r="F365" s="70"/>
    </row>
    <row r="366" spans="1:6" x14ac:dyDescent="0.25">
      <c r="A366" s="602" t="s">
        <v>40</v>
      </c>
      <c r="B366" s="1633" t="s">
        <v>3445</v>
      </c>
      <c r="C366" s="1634"/>
      <c r="D366" s="602"/>
      <c r="E366" s="602"/>
      <c r="F366" s="602"/>
    </row>
    <row r="367" spans="1:6" x14ac:dyDescent="0.25">
      <c r="A367" s="602" t="s">
        <v>41</v>
      </c>
      <c r="B367" s="1637"/>
      <c r="C367" s="1638"/>
      <c r="D367" s="602"/>
      <c r="E367" s="602"/>
      <c r="F367" s="602"/>
    </row>
    <row r="368" spans="1:6" x14ac:dyDescent="0.25">
      <c r="A368" s="603" t="s">
        <v>2576</v>
      </c>
      <c r="B368" s="572"/>
      <c r="C368" s="57"/>
      <c r="D368" s="14"/>
      <c r="E368" s="14"/>
      <c r="F368" s="14"/>
    </row>
    <row r="369" spans="1:6" ht="15.75" customHeight="1" x14ac:dyDescent="0.25">
      <c r="A369" s="70" t="s">
        <v>34</v>
      </c>
      <c r="B369" s="1633" t="s">
        <v>3160</v>
      </c>
      <c r="C369" s="1634"/>
      <c r="D369" s="21"/>
      <c r="E369" s="562"/>
      <c r="F369" s="25"/>
    </row>
    <row r="370" spans="1:6" ht="15.75" customHeight="1" x14ac:dyDescent="0.25">
      <c r="A370" s="70" t="s">
        <v>35</v>
      </c>
      <c r="B370" s="1635"/>
      <c r="C370" s="1636"/>
      <c r="D370" s="21"/>
      <c r="E370" s="562"/>
      <c r="F370" s="25"/>
    </row>
    <row r="371" spans="1:6" ht="15.75" customHeight="1" x14ac:dyDescent="0.25">
      <c r="A371" s="70" t="s">
        <v>36</v>
      </c>
      <c r="B371" s="1635"/>
      <c r="C371" s="1636"/>
      <c r="D371" s="70"/>
      <c r="E371" s="70"/>
      <c r="F371" s="25"/>
    </row>
    <row r="372" spans="1:6" ht="15.75" customHeight="1" x14ac:dyDescent="0.25">
      <c r="A372" s="70" t="s">
        <v>37</v>
      </c>
      <c r="B372" s="1637"/>
      <c r="C372" s="1638"/>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27" t="s">
        <v>3185</v>
      </c>
      <c r="C379" s="1628"/>
      <c r="D379" s="70"/>
      <c r="E379" s="70"/>
      <c r="F379" s="70"/>
    </row>
    <row r="380" spans="1:6" x14ac:dyDescent="0.25">
      <c r="A380" s="70" t="s">
        <v>35</v>
      </c>
      <c r="B380" s="1629"/>
      <c r="C380" s="1630"/>
      <c r="D380" s="70"/>
      <c r="E380" s="70"/>
      <c r="F380" s="70"/>
    </row>
    <row r="381" spans="1:6" x14ac:dyDescent="0.25">
      <c r="A381" s="70" t="s">
        <v>36</v>
      </c>
      <c r="B381" s="1629"/>
      <c r="C381" s="1630"/>
      <c r="D381" s="70"/>
      <c r="E381" s="70"/>
      <c r="F381" s="70"/>
    </row>
    <row r="382" spans="1:6" x14ac:dyDescent="0.25">
      <c r="A382" s="70" t="s">
        <v>37</v>
      </c>
      <c r="B382" s="1629"/>
      <c r="C382" s="1630"/>
      <c r="D382" s="70"/>
      <c r="E382" s="70"/>
      <c r="F382" s="70"/>
    </row>
    <row r="383" spans="1:6" x14ac:dyDescent="0.25">
      <c r="A383" s="441" t="s">
        <v>57</v>
      </c>
      <c r="B383" s="1629"/>
      <c r="C383" s="1630"/>
      <c r="D383" s="441"/>
      <c r="E383" s="441"/>
      <c r="F383" s="441"/>
    </row>
    <row r="384" spans="1:6" x14ac:dyDescent="0.25">
      <c r="A384" s="70" t="s">
        <v>39</v>
      </c>
      <c r="B384" s="1629"/>
      <c r="C384" s="1630"/>
      <c r="D384" s="70"/>
      <c r="E384" s="70"/>
      <c r="F384" s="70"/>
    </row>
    <row r="385" spans="1:6" x14ac:dyDescent="0.25">
      <c r="A385" s="70" t="s">
        <v>38</v>
      </c>
      <c r="B385" s="1629"/>
      <c r="C385" s="1630"/>
      <c r="D385" s="70"/>
      <c r="E385" s="70"/>
      <c r="F385" s="70"/>
    </row>
    <row r="386" spans="1:6" x14ac:dyDescent="0.25">
      <c r="A386" s="602" t="s">
        <v>40</v>
      </c>
      <c r="B386" s="1629"/>
      <c r="C386" s="1630"/>
      <c r="D386" s="602"/>
      <c r="E386" s="602"/>
      <c r="F386" s="602"/>
    </row>
    <row r="387" spans="1:6" x14ac:dyDescent="0.25">
      <c r="A387" s="602" t="s">
        <v>41</v>
      </c>
      <c r="B387" s="1631"/>
      <c r="C387" s="1632"/>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8">
    <mergeCell ref="A33:F33"/>
    <mergeCell ref="B379:C387"/>
    <mergeCell ref="B369:C372"/>
    <mergeCell ref="B359:C360"/>
    <mergeCell ref="B361:C362"/>
    <mergeCell ref="B364:C365"/>
    <mergeCell ref="B366:C367"/>
    <mergeCell ref="B356:C357"/>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562" t="s">
        <v>2573</v>
      </c>
      <c r="B31" s="1562"/>
      <c r="C31" s="1562"/>
      <c r="D31" s="1562"/>
      <c r="E31" s="677"/>
      <c r="F31" s="518"/>
    </row>
    <row r="32" spans="1:6" ht="65.25" customHeight="1" x14ac:dyDescent="0.25">
      <c r="A32" s="1563" t="s">
        <v>2274</v>
      </c>
      <c r="B32" s="1563"/>
      <c r="C32" s="1563"/>
      <c r="D32" s="1563"/>
      <c r="E32" s="1563"/>
      <c r="F32" s="1563"/>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41" t="s">
        <v>3158</v>
      </c>
      <c r="C493" s="1642"/>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39"/>
      <c r="C496" s="1640"/>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29</vt:i4>
      </vt:variant>
      <vt:variant>
        <vt:lpstr>Adlandırılmış Aralıklar</vt:lpstr>
      </vt:variant>
      <vt:variant>
        <vt:i4>4</vt:i4>
      </vt:variant>
    </vt:vector>
  </HeadingPairs>
  <TitlesOfParts>
    <vt:vector size="33" baseType="lpstr">
      <vt:lpstr>Toplam Ders saatleri_Osman</vt:lpstr>
      <vt:lpstr>Toplam Ders saatleri_SKT</vt:lpstr>
      <vt:lpstr>1.Kurul</vt:lpstr>
      <vt:lpstr>Sayfa1</vt:lpstr>
      <vt:lpstr>1.Kurul_SKT</vt:lpstr>
      <vt:lpstr>2.Kurul</vt:lpstr>
      <vt:lpstr>Ders saatleri_SKT</vt:lpstr>
      <vt:lpstr>2.Kurul_SKT</vt:lpstr>
      <vt:lpstr>3. Kurul</vt:lpstr>
      <vt:lpstr>3. Kurul_SKT(1)</vt:lpstr>
      <vt:lpstr>4. Kurul</vt:lpstr>
      <vt:lpstr>3. Kurul_SKT</vt:lpstr>
      <vt:lpstr>3. Kurul_SKT_221025</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Usame Ömer</cp:lastModifiedBy>
  <cp:lastPrinted>2022-06-15T06:56:53Z</cp:lastPrinted>
  <dcterms:created xsi:type="dcterms:W3CDTF">2018-01-16T08:52:10Z</dcterms:created>
  <dcterms:modified xsi:type="dcterms:W3CDTF">2026-03-22T14:37:37Z</dcterms:modified>
</cp:coreProperties>
</file>