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340" windowHeight="6240" tabRatio="924" activeTab="0"/>
  </bookViews>
  <sheets>
    <sheet name="5510 SONRASI AÇIĞA ALINMA" sheetId="1" r:id="rId1"/>
  </sheets>
  <definedNames>
    <definedName name="_xlnm.Print_Area" localSheetId="0">'5510 SONRASI AÇIĞA ALINMA'!$A$1:$L$75</definedName>
  </definedNames>
  <calcPr fullCalcOnLoad="1" fullPrecision="0"/>
</workbook>
</file>

<file path=xl/comments1.xml><?xml version="1.0" encoding="utf-8"?>
<comments xmlns="http://schemas.openxmlformats.org/spreadsheetml/2006/main">
  <authors>
    <author>mustafa</author>
  </authors>
  <commentList>
    <comment ref="D13" authorId="0">
      <text>
        <r>
          <rPr>
            <sz val="9"/>
            <rFont val="Tahoma"/>
            <family val="2"/>
          </rPr>
          <t xml:space="preserve">İlgili ay kaç gün ise o yazılacak
</t>
        </r>
      </text>
    </comment>
    <comment ref="D51" authorId="0">
      <text>
        <r>
          <rPr>
            <sz val="9"/>
            <rFont val="Tahoma"/>
            <family val="2"/>
          </rPr>
          <t xml:space="preserve">Gelir Vergisi Kısmına Bordrodaki Gelir Vergisi Kes. Tutarı yazılacak(Asgari Geçim i. Hariç)
</t>
        </r>
      </text>
    </comment>
    <comment ref="D47" authorId="0">
      <text>
        <r>
          <rPr>
            <sz val="9"/>
            <rFont val="Tahoma"/>
            <family val="2"/>
          </rPr>
          <t xml:space="preserve">Hakediş toplamı Bordrodaki hakediş toplamı ile aynı olmalıdır.
</t>
        </r>
      </text>
    </comment>
    <comment ref="H65"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J35" authorId="0">
      <text>
        <r>
          <rPr>
            <sz val="9"/>
            <rFont val="Tahoma"/>
            <family val="2"/>
          </rPr>
          <t>Geliştirme Ödeneği çalışmayı izleyen aybaşında çalışılıp alındığı için iade oluşmaz.</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<sst xmlns="http://schemas.openxmlformats.org/spreadsheetml/2006/main" count="91" uniqueCount="82">
  <si>
    <t>Borçlunun Adı Soyadı</t>
  </si>
  <si>
    <t>TAHAKKUK ETTİRİLMESİ GEREKEN (B)</t>
  </si>
  <si>
    <t>FARK (C)</t>
  </si>
  <si>
    <t>TAHAKKUK                              ETTİRİLEN (A)</t>
  </si>
  <si>
    <t>AYLIK                               UNSURLARI</t>
  </si>
  <si>
    <t>Aylık</t>
  </si>
  <si>
    <t>Taban Aylığı</t>
  </si>
  <si>
    <t>Kıdem Aylığı</t>
  </si>
  <si>
    <t>Ek Gösterge</t>
  </si>
  <si>
    <t>Özel Hizmet Tazminatı</t>
  </si>
  <si>
    <t>Makam Tazminatı</t>
  </si>
  <si>
    <t>Dil Tazminatı</t>
  </si>
  <si>
    <t>Yan Ödeme</t>
  </si>
  <si>
    <t>Üniversite Ödeneği</t>
  </si>
  <si>
    <t>TOPLAM</t>
  </si>
  <si>
    <t>FİİLEN KESİLEN             (A)</t>
  </si>
  <si>
    <t>KESİLMESİ GEREKEN (B)</t>
  </si>
  <si>
    <t>Gelir Vergisi</t>
  </si>
  <si>
    <t>Damga Vergisi</t>
  </si>
  <si>
    <t>Hizmet Süresi</t>
  </si>
  <si>
    <t>YERSİZ VE FAZLA ÖDENEN AYLIKLARDAN DOĞAN</t>
  </si>
  <si>
    <t xml:space="preserve">Ödenen Gün </t>
  </si>
  <si>
    <t>HAK EDİLEN (B)</t>
  </si>
  <si>
    <t>FİİLEN ÖDENEN             (A)</t>
  </si>
  <si>
    <t>Eğitim Öğretim Ödeneği</t>
  </si>
  <si>
    <t xml:space="preserve">TABLO 3 : YASAL KESİNTİLER </t>
  </si>
  <si>
    <t xml:space="preserve">TABLO 1 : AYLIK VE YAN ÖDEMELER </t>
  </si>
  <si>
    <t xml:space="preserve">TABLO 2 : KESİNTİ YAPILAN KATKI PAYLARI </t>
  </si>
  <si>
    <t>KİŞİDEN ALINACAK TUTAR</t>
  </si>
  <si>
    <t>Aile ve Çocuk Yardımı*</t>
  </si>
  <si>
    <t>Hakediş Toplamı</t>
  </si>
  <si>
    <t>Ek Ödeme</t>
  </si>
  <si>
    <t>Emekli Sicil Nosu</t>
  </si>
  <si>
    <t>Alacaklının adı</t>
  </si>
  <si>
    <t>Borcun Miktarı</t>
  </si>
  <si>
    <t>Borcun sebebi</t>
  </si>
  <si>
    <t xml:space="preserve">Borcun Ödeme Yeri </t>
  </si>
  <si>
    <t>7 günlük itiraz yeri</t>
  </si>
  <si>
    <t>Borçlunun adresi</t>
  </si>
  <si>
    <t>TC Kimlik Numarası</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</si>
  <si>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</si>
  <si>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KARAMANOĞLU MEHMETBEY ÜNİVERSİTESİ</t>
  </si>
  <si>
    <t>KMÜ Strateji Geliştirme D.Bşk.</t>
  </si>
  <si>
    <t>Geliştirme Ödeneği(*)</t>
  </si>
  <si>
    <t>Malul Yaşl.(Devlet)%11</t>
  </si>
  <si>
    <t>Sağ.Sig. (Devlet) %7,5</t>
  </si>
  <si>
    <t>Malul Yaşl.(Kişi)%9</t>
  </si>
  <si>
    <t>Sağ.Sig. (Kişi) %5</t>
  </si>
  <si>
    <t>Bildirim Tarihi                   :</t>
  </si>
  <si>
    <t>Adı ve Soyadı                    :</t>
  </si>
  <si>
    <t>İmza                                  :</t>
  </si>
  <si>
    <t>İdari Görev Ödeneği</t>
  </si>
  <si>
    <t>Banka ve Hesap Bilgisi</t>
  </si>
  <si>
    <t>İlişik Kesilme Tarihi</t>
  </si>
  <si>
    <t>VERGİLERDEN MAHSUP EDİLECEK TUTAR</t>
  </si>
  <si>
    <t>HARCAMA YETKİLİSİ</t>
  </si>
  <si>
    <t>BORÇLU</t>
  </si>
  <si>
    <t>SGK'DAN TALEP/MAHSUP EDİLECEK TUTAR</t>
  </si>
  <si>
    <t>140 Nolu Hesaba Alınacak Tutar</t>
  </si>
  <si>
    <t>Yükseköğr. Tazminatı</t>
  </si>
  <si>
    <t>Akademik Teşvik Öd.</t>
  </si>
  <si>
    <t>AÇIĞA ALINMA</t>
  </si>
  <si>
    <t>Toplu Sözleşme Ödeneği*</t>
  </si>
  <si>
    <t>2/3 Ödenecek Gün Sayısı</t>
  </si>
  <si>
    <t>Tam Ödenecek Gün Sayısı</t>
  </si>
  <si>
    <t>TAM ÖDENMESİ GEREKEN KISIM</t>
  </si>
  <si>
    <t>2/3 ÖDENMESİ GEREKEN KISIM</t>
  </si>
  <si>
    <t>Harcama Birimi Adı-Kodu</t>
  </si>
  <si>
    <t>Görev Tazminatı</t>
  </si>
  <si>
    <t>Halk Bankası Sanayi Sitesi Şubesi</t>
  </si>
  <si>
    <t>TR300001200130900006000030</t>
  </si>
  <si>
    <t>BES Kesintisi</t>
  </si>
  <si>
    <t xml:space="preserve">   5510 - AÇIĞA ALINMA</t>
  </si>
  <si>
    <t xml:space="preserve">KİŞİLERDEN ALACAKLARI HESAPLAMA CETVELİ   </t>
  </si>
  <si>
    <t>Doküman No       : FR-205</t>
  </si>
  <si>
    <t>Sabit Ek Ödeme</t>
  </si>
  <si>
    <t>İlk Yayın Tarihi    : 05.02.2018</t>
  </si>
  <si>
    <t>Revizyon No        : 01</t>
  </si>
  <si>
    <t>Sayfa No             : 1/1</t>
  </si>
  <si>
    <t>Revizyon Tarihi    : 30.05.2024</t>
  </si>
  <si>
    <t>Hazırlayan</t>
  </si>
  <si>
    <t>Kalite Sistem Onayı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</si>
</sst>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54">
    <font>
      <sz val="10"/>
      <name val="Arial"/>
      <family val="0"/>
    </font>
    <font>
      <sz val="12"/>
      <color indexed="8"/>
      <name val="Times New Roman"/>
      <family val="2"/>
    </font>
    <font>
      <sz val="10"/>
      <name val="CG Times"/>
      <family val="1"/>
    </font>
    <font>
      <b/>
      <sz val="10"/>
      <name val="CG Times"/>
      <family val="1"/>
    </font>
    <font>
      <b/>
      <sz val="10"/>
      <name val="Courier New Tur"/>
      <family val="3"/>
    </font>
    <font>
      <sz val="9"/>
      <name val="Tahoma"/>
      <family val="2"/>
    </font>
    <font>
      <b/>
      <sz val="9"/>
      <name val="Tahoma"/>
      <family val="2"/>
    </font>
    <font>
      <b/>
      <sz val="11"/>
      <name val="Courier New Tur"/>
      <family val="0"/>
    </font>
    <font>
      <b/>
      <sz val="10.5"/>
      <name val="Courier New Tur"/>
      <family val="3"/>
    </font>
    <font>
      <b/>
      <sz val="10.5"/>
      <name val="CG Times"/>
      <family val="1"/>
    </font>
    <font>
      <b/>
      <sz val="10"/>
      <name val="Courier New"/>
      <family val="3"/>
    </font>
    <font>
      <b/>
      <sz val="10"/>
      <name val="Arial"/>
      <family val="2"/>
    </font>
    <font>
      <b/>
      <sz val="8"/>
      <name val="Courier New Tur"/>
      <family val="3"/>
    </font>
    <font>
      <sz val="12"/>
      <color indexed="9"/>
      <name val="Times New Roman"/>
      <family val="2"/>
    </font>
    <font>
      <i/>
      <sz val="12"/>
      <color indexed="23"/>
      <name val="Times New Roman"/>
      <family val="2"/>
    </font>
    <font>
      <b/>
      <sz val="18"/>
      <color indexed="56"/>
      <name val="Cambria"/>
      <family val="2"/>
    </font>
    <font>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0"/>
      <name val="Calibri"/>
      <family val="2"/>
    </font>
    <font>
      <b/>
      <sz val="12"/>
      <name val="Calibri"/>
      <family val="2"/>
    </font>
    <font>
      <sz val="10.5"/>
      <color indexed="8"/>
      <name val="Times New Roman"/>
      <family val="1"/>
    </font>
    <font>
      <b/>
      <sz val="10"/>
      <color indexed="8"/>
      <name val="Times New Roman"/>
      <family val="1"/>
    </font>
    <font>
      <b/>
      <sz val="10.5"/>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mbria"/>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0.5"/>
      <color rgb="FF000000"/>
      <name val="Times New Roman"/>
      <family val="1"/>
    </font>
    <font>
      <b/>
      <sz val="10"/>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color indexed="63"/>
      </left>
      <right style="thin"/>
      <top>
        <color indexed="63"/>
      </top>
      <bottom style="thin"/>
    </border>
    <border>
      <left style="thin"/>
      <right style="thin"/>
      <top style="thin"/>
      <bottom/>
    </border>
    <border>
      <left style="thin"/>
      <right style="thin"/>
      <top/>
      <bottom style="thin"/>
    </border>
    <border>
      <left/>
      <right/>
      <top style="thin"/>
      <bottom/>
    </border>
    <border>
      <left/>
      <right/>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right style="thin"/>
      <top style="medium"/>
      <bottom/>
    </border>
    <border>
      <left>
        <color indexed="63"/>
      </left>
      <right style="thin"/>
      <top>
        <color indexed="63"/>
      </top>
      <bottom style="medium"/>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58">
    <xf numFmtId="0" fontId="0" fillId="0" borderId="0" xfId="0" applyAlignment="1">
      <alignment/>
    </xf>
    <xf numFmtId="0" fontId="4" fillId="0" borderId="10" xfId="0" applyFont="1" applyBorder="1" applyAlignment="1" applyProtection="1">
      <alignment vertical="center"/>
      <protection/>
    </xf>
    <xf numFmtId="0" fontId="4" fillId="0" borderId="10" xfId="0" applyFont="1" applyBorder="1" applyAlignment="1" applyProtection="1">
      <alignment horizontal="left" vertical="center"/>
      <protection/>
    </xf>
    <xf numFmtId="0" fontId="0" fillId="0" borderId="0" xfId="0" applyBorder="1" applyAlignment="1" applyProtection="1">
      <alignment vertical="center"/>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vertical="center"/>
      <protection/>
    </xf>
    <xf numFmtId="0" fontId="8" fillId="0" borderId="10" xfId="0" applyFont="1" applyBorder="1" applyAlignment="1" applyProtection="1">
      <alignment horizontal="right" vertical="center"/>
      <protection/>
    </xf>
    <xf numFmtId="0" fontId="8" fillId="0" borderId="0" xfId="0" applyFont="1" applyBorder="1" applyAlignment="1" applyProtection="1">
      <alignment vertical="center"/>
      <protection/>
    </xf>
    <xf numFmtId="4" fontId="8"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8" fillId="0" borderId="10" xfId="0" applyFont="1" applyBorder="1" applyAlignment="1" applyProtection="1">
      <alignment horizontal="center" vertical="center"/>
      <protection/>
    </xf>
    <xf numFmtId="4" fontId="8" fillId="0" borderId="11" xfId="0" applyNumberFormat="1" applyFont="1" applyBorder="1" applyAlignment="1" applyProtection="1">
      <alignment vertical="center"/>
      <protection/>
    </xf>
    <xf numFmtId="0" fontId="8" fillId="0" borderId="12" xfId="0" applyFont="1" applyBorder="1" applyAlignment="1" applyProtection="1">
      <alignment vertical="center"/>
      <protection/>
    </xf>
    <xf numFmtId="0" fontId="8" fillId="0" borderId="11" xfId="0" applyFont="1" applyBorder="1" applyAlignment="1" applyProtection="1">
      <alignment vertical="center"/>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4" fontId="0" fillId="0" borderId="16" xfId="0" applyNumberForma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11" fillId="0" borderId="0" xfId="0" applyFont="1" applyBorder="1" applyAlignment="1" applyProtection="1">
      <alignment/>
      <protection/>
    </xf>
    <xf numFmtId="0" fontId="0" fillId="0" borderId="19" xfId="0" applyBorder="1" applyAlignment="1" applyProtection="1">
      <alignment/>
      <protection/>
    </xf>
    <xf numFmtId="0" fontId="8"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3" fillId="33" borderId="0" xfId="0" applyFont="1" applyFill="1" applyBorder="1" applyAlignment="1" applyProtection="1">
      <alignment horizontal="center" vertical="center"/>
      <protection/>
    </xf>
    <xf numFmtId="4" fontId="8" fillId="0" borderId="20" xfId="0" applyNumberFormat="1" applyFont="1" applyBorder="1" applyAlignment="1" applyProtection="1">
      <alignment vertical="center"/>
      <protection hidden="1"/>
    </xf>
    <xf numFmtId="3" fontId="8" fillId="0" borderId="20" xfId="0" applyNumberFormat="1" applyFont="1" applyBorder="1" applyAlignment="1" applyProtection="1">
      <alignment vertical="center"/>
      <protection hidden="1"/>
    </xf>
    <xf numFmtId="4" fontId="8" fillId="0" borderId="21" xfId="0" applyNumberFormat="1" applyFont="1" applyBorder="1" applyAlignment="1" applyProtection="1">
      <alignment vertical="center"/>
      <protection hidden="1"/>
    </xf>
    <xf numFmtId="49" fontId="9" fillId="0" borderId="20" xfId="0" applyNumberFormat="1" applyFont="1" applyBorder="1" applyAlignment="1" applyProtection="1">
      <alignment horizontal="center" vertical="center"/>
      <protection hidden="1"/>
    </xf>
    <xf numFmtId="4" fontId="8" fillId="0" borderId="21" xfId="0" applyNumberFormat="1" applyFont="1" applyBorder="1" applyAlignment="1" applyProtection="1">
      <alignment vertical="center"/>
      <protection hidden="1"/>
    </xf>
    <xf numFmtId="0" fontId="9" fillId="0" borderId="20" xfId="0" applyFont="1" applyBorder="1" applyAlignment="1" applyProtection="1">
      <alignment vertical="center"/>
      <protection hidden="1"/>
    </xf>
    <xf numFmtId="0" fontId="29" fillId="33" borderId="20" xfId="0" applyFont="1" applyFill="1" applyBorder="1" applyAlignment="1" applyProtection="1">
      <alignment vertical="center"/>
      <protection hidden="1"/>
    </xf>
    <xf numFmtId="0" fontId="29" fillId="33" borderId="22" xfId="0" applyFont="1" applyFill="1" applyBorder="1" applyAlignment="1" applyProtection="1">
      <alignment vertical="center"/>
      <protection hidden="1"/>
    </xf>
    <xf numFmtId="0" fontId="29" fillId="33" borderId="21" xfId="0" applyFont="1" applyFill="1" applyBorder="1" applyAlignment="1" applyProtection="1">
      <alignment vertical="center"/>
      <protection hidden="1"/>
    </xf>
    <xf numFmtId="4" fontId="30" fillId="0" borderId="22" xfId="0" applyNumberFormat="1" applyFont="1" applyBorder="1" applyAlignment="1" applyProtection="1">
      <alignment vertical="center"/>
      <protection hidden="1"/>
    </xf>
    <xf numFmtId="4" fontId="30" fillId="33" borderId="21" xfId="0" applyNumberFormat="1" applyFont="1" applyFill="1" applyBorder="1" applyAlignment="1" applyProtection="1">
      <alignment vertical="center"/>
      <protection hidden="1"/>
    </xf>
    <xf numFmtId="0" fontId="4" fillId="0" borderId="20" xfId="0" applyFont="1" applyBorder="1" applyAlignment="1" applyProtection="1">
      <alignment horizontal="left" vertical="center"/>
      <protection/>
    </xf>
    <xf numFmtId="0" fontId="4" fillId="0" borderId="10" xfId="0" applyFont="1" applyBorder="1" applyAlignment="1" applyProtection="1">
      <alignment vertical="center"/>
      <protection/>
    </xf>
    <xf numFmtId="4" fontId="8" fillId="0" borderId="10" xfId="0" applyNumberFormat="1" applyFont="1" applyBorder="1" applyAlignment="1" applyProtection="1">
      <alignment vertical="center"/>
      <protection hidden="1"/>
    </xf>
    <xf numFmtId="0" fontId="8" fillId="0" borderId="10" xfId="0" applyFont="1" applyBorder="1" applyAlignment="1" applyProtection="1">
      <alignment vertical="center"/>
      <protection hidden="1"/>
    </xf>
    <xf numFmtId="0" fontId="0" fillId="0" borderId="13" xfId="0" applyBorder="1" applyAlignment="1" applyProtection="1">
      <alignment horizontal="center" vertical="center"/>
      <protection locked="0"/>
    </xf>
    <xf numFmtId="0" fontId="49" fillId="33" borderId="14" xfId="0" applyFont="1" applyFill="1" applyBorder="1" applyAlignment="1" applyProtection="1">
      <alignment vertical="center" wrapText="1"/>
      <protection locked="0"/>
    </xf>
    <xf numFmtId="0" fontId="49" fillId="33" borderId="15" xfId="0" applyFont="1" applyFill="1" applyBorder="1" applyAlignment="1" applyProtection="1">
      <alignment vertical="center" wrapText="1"/>
      <protection locked="0"/>
    </xf>
    <xf numFmtId="0" fontId="49" fillId="33" borderId="16" xfId="0" applyFont="1" applyFill="1" applyBorder="1" applyAlignment="1" applyProtection="1">
      <alignment vertical="center" wrapText="1"/>
      <protection locked="0"/>
    </xf>
    <xf numFmtId="0" fontId="49" fillId="33" borderId="17" xfId="0" applyFont="1" applyFill="1" applyBorder="1" applyAlignment="1" applyProtection="1">
      <alignment vertical="center" wrapText="1"/>
      <protection locked="0"/>
    </xf>
    <xf numFmtId="0" fontId="49" fillId="33" borderId="18" xfId="0" applyFont="1" applyFill="1" applyBorder="1" applyAlignment="1" applyProtection="1">
      <alignment vertical="center" wrapText="1"/>
      <protection locked="0"/>
    </xf>
    <xf numFmtId="4" fontId="8" fillId="33" borderId="20" xfId="0" applyNumberFormat="1" applyFont="1" applyFill="1" applyBorder="1" applyAlignment="1" applyProtection="1">
      <alignment horizontal="right" vertical="center"/>
      <protection hidden="1"/>
    </xf>
    <xf numFmtId="4" fontId="8" fillId="33" borderId="21" xfId="0" applyNumberFormat="1" applyFont="1" applyFill="1" applyBorder="1" applyAlignment="1" applyProtection="1">
      <alignment horizontal="right" vertical="center"/>
      <protection hidden="1"/>
    </xf>
    <xf numFmtId="4" fontId="30" fillId="0" borderId="20" xfId="0" applyNumberFormat="1" applyFont="1" applyBorder="1" applyAlignment="1" applyProtection="1">
      <alignment horizontal="center" vertical="center"/>
      <protection hidden="1"/>
    </xf>
    <xf numFmtId="4" fontId="30" fillId="0" borderId="22" xfId="0" applyNumberFormat="1" applyFont="1" applyBorder="1" applyAlignment="1" applyProtection="1">
      <alignment horizontal="center" vertical="center"/>
      <protection hidden="1"/>
    </xf>
    <xf numFmtId="4" fontId="30" fillId="0" borderId="21" xfId="0" applyNumberFormat="1" applyFont="1" applyBorder="1" applyAlignment="1" applyProtection="1">
      <alignment horizontal="center" vertical="center"/>
      <protection hidden="1"/>
    </xf>
    <xf numFmtId="4" fontId="8" fillId="0" borderId="20" xfId="0" applyNumberFormat="1" applyFont="1" applyBorder="1" applyAlignment="1" applyProtection="1">
      <alignment horizontal="center" vertical="center"/>
      <protection hidden="1"/>
    </xf>
    <xf numFmtId="4" fontId="8" fillId="0" borderId="22" xfId="0" applyNumberFormat="1" applyFont="1" applyBorder="1" applyAlignment="1" applyProtection="1">
      <alignment horizontal="center" vertical="center"/>
      <protection hidden="1"/>
    </xf>
    <xf numFmtId="4" fontId="8" fillId="0" borderId="21" xfId="0" applyNumberFormat="1" applyFont="1" applyBorder="1" applyAlignment="1" applyProtection="1">
      <alignment horizontal="center" vertical="center"/>
      <protection hidden="1"/>
    </xf>
    <xf numFmtId="0" fontId="4" fillId="0" borderId="23"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3"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4" fontId="8" fillId="33" borderId="10" xfId="0" applyNumberFormat="1" applyFont="1" applyFill="1" applyBorder="1" applyAlignment="1" applyProtection="1">
      <alignment horizontal="right" vertical="center"/>
      <protection hidden="1"/>
    </xf>
    <xf numFmtId="4" fontId="8" fillId="0" borderId="20" xfId="0" applyNumberFormat="1" applyFont="1" applyBorder="1" applyAlignment="1" applyProtection="1">
      <alignment horizontal="right" vertical="center"/>
      <protection hidden="1"/>
    </xf>
    <xf numFmtId="4" fontId="8" fillId="0" borderId="21" xfId="0" applyNumberFormat="1" applyFont="1" applyBorder="1" applyAlignment="1" applyProtection="1">
      <alignment horizontal="right" vertical="center"/>
      <protection hidden="1"/>
    </xf>
    <xf numFmtId="0" fontId="33" fillId="0" borderId="20" xfId="0" applyFont="1" applyBorder="1" applyAlignment="1" applyProtection="1">
      <alignment horizontal="right" vertical="center"/>
      <protection/>
    </xf>
    <xf numFmtId="0" fontId="33" fillId="0" borderId="22" xfId="0" applyFont="1" applyBorder="1" applyAlignment="1" applyProtection="1">
      <alignment horizontal="right" vertical="center"/>
      <protection/>
    </xf>
    <xf numFmtId="0" fontId="33" fillId="0" borderId="21" xfId="0" applyFont="1" applyBorder="1" applyAlignment="1" applyProtection="1">
      <alignment horizontal="right" vertical="center"/>
      <protection/>
    </xf>
    <xf numFmtId="4" fontId="8" fillId="34" borderId="20" xfId="0" applyNumberFormat="1" applyFont="1" applyFill="1" applyBorder="1" applyAlignment="1" applyProtection="1">
      <alignment horizontal="right" vertical="center"/>
      <protection locked="0"/>
    </xf>
    <xf numFmtId="4" fontId="8" fillId="34" borderId="21" xfId="0" applyNumberFormat="1" applyFont="1" applyFill="1" applyBorder="1" applyAlignment="1" applyProtection="1">
      <alignment horizontal="right" vertical="center"/>
      <protection locked="0"/>
    </xf>
    <xf numFmtId="0" fontId="10" fillId="34" borderId="10" xfId="0" applyFont="1" applyFill="1" applyBorder="1" applyAlignment="1" applyProtection="1">
      <alignment horizontal="center" vertical="center"/>
      <protection locked="0"/>
    </xf>
    <xf numFmtId="4" fontId="7" fillId="0" borderId="20" xfId="0" applyNumberFormat="1"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10" fillId="33" borderId="20"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10" fillId="34" borderId="20" xfId="0" applyFont="1" applyFill="1" applyBorder="1" applyAlignment="1" applyProtection="1">
      <alignment horizontal="center" vertical="center"/>
      <protection locked="0"/>
    </xf>
    <xf numFmtId="0" fontId="10" fillId="34" borderId="21"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protection locked="0"/>
    </xf>
    <xf numFmtId="0" fontId="7" fillId="0" borderId="17"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14" fontId="4" fillId="34"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wrapText="1"/>
      <protection locked="0"/>
    </xf>
    <xf numFmtId="0" fontId="4" fillId="34" borderId="29" xfId="0" applyFont="1" applyFill="1" applyBorder="1" applyAlignment="1" applyProtection="1">
      <alignment horizontal="center" vertical="center" wrapText="1"/>
      <protection locked="0"/>
    </xf>
    <xf numFmtId="0" fontId="4" fillId="34" borderId="24"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0" fontId="7" fillId="0" borderId="2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12" fillId="33" borderId="20"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8" fillId="0" borderId="10" xfId="0" applyFont="1" applyBorder="1" applyAlignment="1" applyProtection="1">
      <alignment horizontal="center" vertical="center" wrapText="1"/>
      <protection/>
    </xf>
    <xf numFmtId="0" fontId="8" fillId="0" borderId="12"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4" fontId="8" fillId="0" borderId="20" xfId="0" applyNumberFormat="1" applyFont="1" applyBorder="1" applyAlignment="1" applyProtection="1">
      <alignment horizontal="right" vertical="center"/>
      <protection hidden="1"/>
    </xf>
    <xf numFmtId="4" fontId="8" fillId="0" borderId="21" xfId="0" applyNumberFormat="1" applyFont="1" applyBorder="1" applyAlignment="1" applyProtection="1">
      <alignment horizontal="right" vertical="center"/>
      <protection hidden="1"/>
    </xf>
    <xf numFmtId="0" fontId="4" fillId="34" borderId="20"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8" fillId="0" borderId="20" xfId="0" applyFont="1" applyBorder="1" applyAlignment="1" applyProtection="1">
      <alignment horizontal="center" vertical="center" wrapText="1"/>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3" fillId="34" borderId="0" xfId="0" applyFont="1" applyFill="1" applyBorder="1" applyAlignment="1" applyProtection="1">
      <alignment horizontal="center" vertical="center"/>
      <protection locked="0"/>
    </xf>
    <xf numFmtId="0" fontId="33" fillId="33" borderId="20" xfId="0" applyFont="1" applyFill="1" applyBorder="1" applyAlignment="1" applyProtection="1">
      <alignment horizontal="justify" vertical="center" wrapText="1"/>
      <protection/>
    </xf>
    <xf numFmtId="0" fontId="33" fillId="33" borderId="22" xfId="0" applyFont="1" applyFill="1" applyBorder="1" applyAlignment="1" applyProtection="1">
      <alignment horizontal="justify" vertical="center" wrapText="1"/>
      <protection/>
    </xf>
    <xf numFmtId="0" fontId="33" fillId="33" borderId="21" xfId="0" applyFont="1" applyFill="1" applyBorder="1" applyAlignment="1" applyProtection="1">
      <alignment horizontal="justify" vertical="center" wrapText="1"/>
      <protection/>
    </xf>
    <xf numFmtId="0" fontId="3" fillId="34" borderId="0" xfId="0" applyFont="1" applyFill="1" applyBorder="1" applyAlignment="1" applyProtection="1">
      <alignment horizontal="left"/>
      <protection locked="0"/>
    </xf>
    <xf numFmtId="14" fontId="3" fillId="34" borderId="0" xfId="0" applyNumberFormat="1" applyFont="1" applyFill="1" applyBorder="1" applyAlignment="1" applyProtection="1">
      <alignment horizontal="left"/>
      <protection locked="0"/>
    </xf>
    <xf numFmtId="0" fontId="0" fillId="0" borderId="19" xfId="0" applyBorder="1" applyAlignment="1" applyProtection="1">
      <alignment horizontal="center"/>
      <protection/>
    </xf>
    <xf numFmtId="0" fontId="29" fillId="33" borderId="20" xfId="0" applyFont="1" applyFill="1" applyBorder="1" applyAlignment="1" applyProtection="1">
      <alignment horizontal="right" vertical="center"/>
      <protection hidden="1"/>
    </xf>
    <xf numFmtId="0" fontId="29" fillId="33" borderId="22" xfId="0" applyFont="1" applyFill="1" applyBorder="1" applyAlignment="1" applyProtection="1">
      <alignment horizontal="right" vertical="center"/>
      <protection hidden="1"/>
    </xf>
    <xf numFmtId="0" fontId="3" fillId="33" borderId="29"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1" fillId="33" borderId="10" xfId="0" applyFont="1" applyFill="1" applyBorder="1" applyAlignment="1" applyProtection="1">
      <alignment horizontal="left" vertical="center" wrapText="1"/>
      <protection locked="0"/>
    </xf>
    <xf numFmtId="0" fontId="51" fillId="33" borderId="31" xfId="0" applyFont="1" applyFill="1" applyBorder="1" applyAlignment="1" applyProtection="1">
      <alignment horizontal="left" vertical="center" wrapText="1"/>
      <protection locked="0"/>
    </xf>
    <xf numFmtId="0" fontId="51" fillId="33" borderId="32" xfId="0" applyFont="1" applyFill="1" applyBorder="1" applyAlignment="1" applyProtection="1">
      <alignment horizontal="left" vertical="center" wrapText="1"/>
      <protection locked="0"/>
    </xf>
    <xf numFmtId="0" fontId="51" fillId="33" borderId="33" xfId="0" applyFont="1" applyFill="1" applyBorder="1" applyAlignment="1" applyProtection="1">
      <alignment horizontal="left" vertical="center" wrapText="1"/>
      <protection locked="0"/>
    </xf>
    <xf numFmtId="0" fontId="52" fillId="0" borderId="13" xfId="0" applyFont="1" applyBorder="1" applyAlignment="1" applyProtection="1">
      <alignment horizontal="center" vertical="top" wrapText="1"/>
      <protection locked="0"/>
    </xf>
    <xf numFmtId="0" fontId="52" fillId="0" borderId="34" xfId="0" applyFont="1" applyBorder="1" applyAlignment="1" applyProtection="1">
      <alignment horizontal="center" vertical="top" wrapText="1"/>
      <protection locked="0"/>
    </xf>
    <xf numFmtId="0" fontId="52" fillId="0" borderId="17" xfId="0" applyFont="1" applyBorder="1" applyAlignment="1" applyProtection="1">
      <alignment horizontal="center" vertical="top" wrapText="1"/>
      <protection locked="0"/>
    </xf>
    <xf numFmtId="0" fontId="52" fillId="0" borderId="19" xfId="0" applyFont="1" applyBorder="1" applyAlignment="1" applyProtection="1">
      <alignment horizontal="center" vertical="top" wrapText="1"/>
      <protection locked="0"/>
    </xf>
    <xf numFmtId="0" fontId="52" fillId="0" borderId="14" xfId="0" applyFont="1" applyBorder="1" applyAlignment="1" applyProtection="1">
      <alignment horizontal="center" vertical="top" wrapText="1"/>
      <protection locked="0"/>
    </xf>
    <xf numFmtId="0" fontId="52" fillId="0" borderId="18" xfId="0" applyFont="1" applyBorder="1" applyAlignment="1" applyProtection="1">
      <alignment horizontal="center" vertical="top" wrapText="1"/>
      <protection locked="0"/>
    </xf>
    <xf numFmtId="0" fontId="49" fillId="33" borderId="34" xfId="0" applyFont="1" applyFill="1" applyBorder="1" applyAlignment="1" applyProtection="1">
      <alignment horizontal="center" vertical="center" wrapText="1"/>
      <protection locked="0"/>
    </xf>
    <xf numFmtId="0" fontId="49" fillId="33" borderId="35" xfId="0" applyFont="1" applyFill="1" applyBorder="1" applyAlignment="1" applyProtection="1">
      <alignment horizontal="center" vertical="center" wrapText="1"/>
      <protection locked="0"/>
    </xf>
    <xf numFmtId="0" fontId="49" fillId="33" borderId="0" xfId="0" applyFont="1" applyFill="1" applyBorder="1" applyAlignment="1" applyProtection="1">
      <alignment horizontal="center" vertical="center" wrapText="1"/>
      <protection locked="0"/>
    </xf>
    <xf numFmtId="0" fontId="49" fillId="33" borderId="11" xfId="0" applyFont="1" applyFill="1" applyBorder="1" applyAlignment="1" applyProtection="1">
      <alignment horizontal="center" vertical="center" wrapText="1"/>
      <protection locked="0"/>
    </xf>
    <xf numFmtId="0" fontId="49" fillId="33" borderId="19" xfId="0" applyFont="1" applyFill="1" applyBorder="1" applyAlignment="1" applyProtection="1">
      <alignment horizontal="center" vertical="center" wrapText="1"/>
      <protection locked="0"/>
    </xf>
    <xf numFmtId="0" fontId="49" fillId="33" borderId="36" xfId="0" applyFont="1" applyFill="1" applyBorder="1" applyAlignment="1" applyProtection="1">
      <alignment horizontal="center" vertical="center" wrapText="1"/>
      <protection locked="0"/>
    </xf>
    <xf numFmtId="0" fontId="51" fillId="33" borderId="37" xfId="0" applyFont="1" applyFill="1" applyBorder="1" applyAlignment="1" applyProtection="1">
      <alignment horizontal="left" vertical="center" wrapText="1"/>
      <protection locked="0"/>
    </xf>
    <xf numFmtId="0" fontId="51" fillId="33" borderId="38" xfId="0" applyFont="1" applyFill="1" applyBorder="1" applyAlignment="1" applyProtection="1">
      <alignment horizontal="left" vertic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104775</xdr:rowOff>
    </xdr:from>
    <xdr:to>
      <xdr:col>2</xdr:col>
      <xdr:colOff>1104900</xdr:colOff>
      <xdr:row>4</xdr:row>
      <xdr:rowOff>57150</xdr:rowOff>
    </xdr:to>
    <xdr:pic>
      <xdr:nvPicPr>
        <xdr:cNvPr id="1" name="4 Resim" descr="amblem.png"/>
        <xdr:cNvPicPr preferRelativeResize="1">
          <a:picLocks noChangeAspect="1"/>
        </xdr:cNvPicPr>
      </xdr:nvPicPr>
      <xdr:blipFill>
        <a:blip r:embed="rId1"/>
        <a:stretch>
          <a:fillRect/>
        </a:stretch>
      </xdr:blipFill>
      <xdr:spPr>
        <a:xfrm>
          <a:off x="600075" y="104775"/>
          <a:ext cx="7239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K74"/>
  <sheetViews>
    <sheetView tabSelected="1" view="pageBreakPreview" zoomScaleSheetLayoutView="100" zoomScalePageLayoutView="0" workbookViewId="0" topLeftCell="A1">
      <selection activeCell="D69" sqref="D69:E69"/>
    </sheetView>
  </sheetViews>
  <sheetFormatPr defaultColWidth="9.140625" defaultRowHeight="12.75"/>
  <cols>
    <col min="1" max="1" width="1.8515625" style="14" customWidth="1"/>
    <col min="2" max="2" width="1.421875" style="14" customWidth="1"/>
    <col min="3" max="3" width="27.57421875" style="14" customWidth="1"/>
    <col min="4" max="4" width="20.421875" style="14" customWidth="1"/>
    <col min="5" max="5" width="19.421875" style="14" customWidth="1"/>
    <col min="6" max="6" width="16.28125" style="14" customWidth="1"/>
    <col min="7" max="7" width="14.7109375" style="14" customWidth="1"/>
    <col min="8" max="8" width="2.00390625" style="14" customWidth="1"/>
    <col min="9" max="9" width="4.28125" style="14" customWidth="1"/>
    <col min="10" max="10" width="25.140625" style="14" customWidth="1"/>
    <col min="11" max="12" width="2.421875" style="14" customWidth="1"/>
    <col min="13" max="16384" width="9.140625" style="14" customWidth="1"/>
  </cols>
  <sheetData>
    <row r="1" spans="2:11" ht="15.75" customHeight="1">
      <c r="B1" s="43"/>
      <c r="C1" s="44"/>
      <c r="D1" s="150" t="s">
        <v>72</v>
      </c>
      <c r="E1" s="150"/>
      <c r="F1" s="150"/>
      <c r="G1" s="150"/>
      <c r="H1" s="151"/>
      <c r="I1" s="156" t="s">
        <v>74</v>
      </c>
      <c r="J1" s="156"/>
      <c r="K1" s="157"/>
    </row>
    <row r="2" spans="2:11" ht="15.75" customHeight="1">
      <c r="B2" s="45"/>
      <c r="C2" s="46"/>
      <c r="D2" s="152"/>
      <c r="E2" s="152"/>
      <c r="F2" s="152"/>
      <c r="G2" s="152"/>
      <c r="H2" s="153"/>
      <c r="I2" s="140" t="s">
        <v>76</v>
      </c>
      <c r="J2" s="140"/>
      <c r="K2" s="141"/>
    </row>
    <row r="3" spans="2:11" ht="15.75" customHeight="1">
      <c r="B3" s="45"/>
      <c r="C3" s="46"/>
      <c r="D3" s="152"/>
      <c r="E3" s="152"/>
      <c r="F3" s="152"/>
      <c r="G3" s="152"/>
      <c r="H3" s="153"/>
      <c r="I3" s="140" t="s">
        <v>79</v>
      </c>
      <c r="J3" s="140"/>
      <c r="K3" s="141"/>
    </row>
    <row r="4" spans="2:11" ht="15.75" customHeight="1">
      <c r="B4" s="45"/>
      <c r="C4" s="46"/>
      <c r="D4" s="152"/>
      <c r="E4" s="152"/>
      <c r="F4" s="152"/>
      <c r="G4" s="152"/>
      <c r="H4" s="153"/>
      <c r="I4" s="140" t="s">
        <v>77</v>
      </c>
      <c r="J4" s="140"/>
      <c r="K4" s="141"/>
    </row>
    <row r="5" spans="2:11" ht="15.75" customHeight="1" thickBot="1">
      <c r="B5" s="47"/>
      <c r="C5" s="48"/>
      <c r="D5" s="154"/>
      <c r="E5" s="154"/>
      <c r="F5" s="154"/>
      <c r="G5" s="154"/>
      <c r="H5" s="155"/>
      <c r="I5" s="142" t="s">
        <v>78</v>
      </c>
      <c r="J5" s="142"/>
      <c r="K5" s="143"/>
    </row>
    <row r="6" spans="2:11" ht="16.5" customHeight="1">
      <c r="B6" s="92" t="s">
        <v>20</v>
      </c>
      <c r="C6" s="93"/>
      <c r="D6" s="93"/>
      <c r="E6" s="93"/>
      <c r="F6" s="93"/>
      <c r="G6" s="93"/>
      <c r="H6" s="93"/>
      <c r="I6" s="93"/>
      <c r="J6" s="93"/>
      <c r="K6" s="94"/>
    </row>
    <row r="7" spans="2:11" ht="16.5" customHeight="1" thickBot="1">
      <c r="B7" s="89" t="s">
        <v>73</v>
      </c>
      <c r="C7" s="90"/>
      <c r="D7" s="90"/>
      <c r="E7" s="90"/>
      <c r="F7" s="90"/>
      <c r="G7" s="90"/>
      <c r="H7" s="90"/>
      <c r="I7" s="90"/>
      <c r="J7" s="90"/>
      <c r="K7" s="91"/>
    </row>
    <row r="8" spans="2:11" ht="7.5" customHeight="1">
      <c r="B8" s="15"/>
      <c r="C8" s="106"/>
      <c r="D8" s="106"/>
      <c r="E8" s="106"/>
      <c r="F8" s="106"/>
      <c r="G8" s="106"/>
      <c r="H8" s="106"/>
      <c r="I8" s="106"/>
      <c r="J8" s="106"/>
      <c r="K8" s="16"/>
    </row>
    <row r="9" spans="2:11" ht="15" customHeight="1">
      <c r="B9" s="17"/>
      <c r="C9" s="1" t="s">
        <v>67</v>
      </c>
      <c r="D9" s="81"/>
      <c r="E9" s="81"/>
      <c r="F9" s="2" t="s">
        <v>35</v>
      </c>
      <c r="G9" s="39"/>
      <c r="H9" s="103" t="s">
        <v>61</v>
      </c>
      <c r="I9" s="104"/>
      <c r="J9" s="105"/>
      <c r="K9" s="18"/>
    </row>
    <row r="10" spans="2:11" ht="15" customHeight="1">
      <c r="B10" s="17"/>
      <c r="C10" s="1" t="s">
        <v>0</v>
      </c>
      <c r="D10" s="81"/>
      <c r="E10" s="81"/>
      <c r="F10" s="2" t="s">
        <v>19</v>
      </c>
      <c r="G10" s="39"/>
      <c r="H10" s="122">
        <v>8</v>
      </c>
      <c r="I10" s="123"/>
      <c r="J10" s="124"/>
      <c r="K10" s="18"/>
    </row>
    <row r="11" spans="2:11" ht="15" customHeight="1">
      <c r="B11" s="17"/>
      <c r="C11" s="1" t="s">
        <v>32</v>
      </c>
      <c r="D11" s="81"/>
      <c r="E11" s="81"/>
      <c r="F11" s="2" t="s">
        <v>53</v>
      </c>
      <c r="G11" s="2"/>
      <c r="H11" s="95">
        <v>41765</v>
      </c>
      <c r="I11" s="96"/>
      <c r="J11" s="96"/>
      <c r="K11" s="18"/>
    </row>
    <row r="12" spans="2:11" ht="15" customHeight="1">
      <c r="B12" s="17"/>
      <c r="C12" s="1" t="s">
        <v>39</v>
      </c>
      <c r="D12" s="81"/>
      <c r="E12" s="81"/>
      <c r="F12" s="40" t="s">
        <v>63</v>
      </c>
      <c r="G12" s="40"/>
      <c r="H12" s="88">
        <v>22</v>
      </c>
      <c r="I12" s="88"/>
      <c r="J12" s="88"/>
      <c r="K12" s="18"/>
    </row>
    <row r="13" spans="2:11" ht="15" customHeight="1">
      <c r="B13" s="17"/>
      <c r="C13" s="1" t="s">
        <v>21</v>
      </c>
      <c r="D13" s="86">
        <v>30</v>
      </c>
      <c r="E13" s="87"/>
      <c r="F13" s="1" t="s">
        <v>64</v>
      </c>
      <c r="G13" s="1"/>
      <c r="H13" s="88">
        <v>8</v>
      </c>
      <c r="I13" s="88"/>
      <c r="J13" s="88"/>
      <c r="K13" s="18"/>
    </row>
    <row r="14" spans="2:11" ht="15" customHeight="1">
      <c r="B14" s="17"/>
      <c r="C14" s="1" t="s">
        <v>33</v>
      </c>
      <c r="D14" s="84" t="s">
        <v>41</v>
      </c>
      <c r="E14" s="85"/>
      <c r="F14" s="57" t="s">
        <v>38</v>
      </c>
      <c r="G14" s="58"/>
      <c r="H14" s="97"/>
      <c r="I14" s="98"/>
      <c r="J14" s="99"/>
      <c r="K14" s="18"/>
    </row>
    <row r="15" spans="2:11" ht="15" customHeight="1">
      <c r="B15" s="17"/>
      <c r="C15" s="1" t="s">
        <v>34</v>
      </c>
      <c r="D15" s="82">
        <f>(J63)</f>
        <v>1149.31</v>
      </c>
      <c r="E15" s="83"/>
      <c r="F15" s="59"/>
      <c r="G15" s="60"/>
      <c r="H15" s="100"/>
      <c r="I15" s="101"/>
      <c r="J15" s="102"/>
      <c r="K15" s="18"/>
    </row>
    <row r="16" spans="2:11" ht="15" customHeight="1">
      <c r="B16" s="17"/>
      <c r="C16" s="1" t="s">
        <v>36</v>
      </c>
      <c r="D16" s="84" t="s">
        <v>42</v>
      </c>
      <c r="E16" s="85"/>
      <c r="F16" s="61" t="s">
        <v>52</v>
      </c>
      <c r="G16" s="62"/>
      <c r="H16" s="107" t="s">
        <v>69</v>
      </c>
      <c r="I16" s="108"/>
      <c r="J16" s="109"/>
      <c r="K16" s="18"/>
    </row>
    <row r="17" spans="2:11" ht="15" customHeight="1">
      <c r="B17" s="17"/>
      <c r="C17" s="1" t="s">
        <v>37</v>
      </c>
      <c r="D17" s="84" t="s">
        <v>42</v>
      </c>
      <c r="E17" s="85"/>
      <c r="F17" s="63"/>
      <c r="G17" s="64"/>
      <c r="H17" s="110" t="s">
        <v>70</v>
      </c>
      <c r="I17" s="111"/>
      <c r="J17" s="112"/>
      <c r="K17" s="18"/>
    </row>
    <row r="18" spans="2:11" ht="15" customHeight="1">
      <c r="B18" s="17"/>
      <c r="C18" s="113" t="s">
        <v>26</v>
      </c>
      <c r="D18" s="114"/>
      <c r="E18" s="114"/>
      <c r="F18" s="114"/>
      <c r="G18" s="114"/>
      <c r="H18" s="114"/>
      <c r="I18" s="114"/>
      <c r="J18" s="115"/>
      <c r="K18" s="18"/>
    </row>
    <row r="19" spans="2:11" ht="27" customHeight="1">
      <c r="B19" s="17"/>
      <c r="C19" s="65" t="s">
        <v>4</v>
      </c>
      <c r="D19" s="67" t="s">
        <v>3</v>
      </c>
      <c r="E19" s="68"/>
      <c r="F19" s="125" t="s">
        <v>1</v>
      </c>
      <c r="G19" s="71"/>
      <c r="H19" s="72"/>
      <c r="I19" s="67" t="s">
        <v>2</v>
      </c>
      <c r="J19" s="68"/>
      <c r="K19" s="18"/>
    </row>
    <row r="20" spans="2:11" ht="51">
      <c r="B20" s="17"/>
      <c r="C20" s="66"/>
      <c r="D20" s="69"/>
      <c r="E20" s="70"/>
      <c r="F20" s="24" t="s">
        <v>65</v>
      </c>
      <c r="G20" s="71" t="s">
        <v>66</v>
      </c>
      <c r="H20" s="72"/>
      <c r="I20" s="69"/>
      <c r="J20" s="70"/>
      <c r="K20" s="18"/>
    </row>
    <row r="21" spans="2:11" ht="15" customHeight="1">
      <c r="B21" s="17"/>
      <c r="C21" s="4" t="s">
        <v>5</v>
      </c>
      <c r="D21" s="79">
        <v>83.47</v>
      </c>
      <c r="E21" s="80"/>
      <c r="F21" s="41">
        <f>ROUND(D21/D13*H13,2)</f>
        <v>22.26</v>
      </c>
      <c r="G21" s="55">
        <f>ROUND(D21/D13*H12,2)*2/3</f>
        <v>40.81</v>
      </c>
      <c r="H21" s="56" t="e">
        <f>ROUND(F21/F12*J12,2)</f>
        <v>#VALUE!</v>
      </c>
      <c r="I21" s="29"/>
      <c r="J21" s="30">
        <f>D21-(F21+G21)</f>
        <v>20.4</v>
      </c>
      <c r="K21" s="18"/>
    </row>
    <row r="22" spans="2:11" ht="15" customHeight="1">
      <c r="B22" s="17"/>
      <c r="C22" s="5" t="s">
        <v>6</v>
      </c>
      <c r="D22" s="79">
        <v>1459.8</v>
      </c>
      <c r="E22" s="80"/>
      <c r="F22" s="41">
        <f>ROUND(D22/D13*H13,2)</f>
        <v>389.28</v>
      </c>
      <c r="G22" s="55">
        <f>ROUND(D22/D13*H12,2)*2/3</f>
        <v>713.68</v>
      </c>
      <c r="H22" s="56" t="e">
        <f>ROUND(F22/F12*J12,2)</f>
        <v>#VALUE!</v>
      </c>
      <c r="I22" s="29"/>
      <c r="J22" s="30">
        <f aca="true" t="shared" si="0" ref="J22:J37">D22-(F22+G22)</f>
        <v>356.84</v>
      </c>
      <c r="K22" s="18"/>
    </row>
    <row r="23" spans="2:11" ht="15" customHeight="1">
      <c r="B23" s="17"/>
      <c r="C23" s="5" t="s">
        <v>7</v>
      </c>
      <c r="D23" s="79">
        <v>11.19</v>
      </c>
      <c r="E23" s="80"/>
      <c r="F23" s="41">
        <f>ROUND(D23/D13*H13,2)</f>
        <v>2.98</v>
      </c>
      <c r="G23" s="55">
        <f>ROUND(D23/D13*H12,2)*2/3</f>
        <v>5.47</v>
      </c>
      <c r="H23" s="56" t="e">
        <f>ROUND(F23/F12*J12,2)</f>
        <v>#VALUE!</v>
      </c>
      <c r="I23" s="29"/>
      <c r="J23" s="30">
        <f t="shared" si="0"/>
        <v>2.74</v>
      </c>
      <c r="K23" s="18"/>
    </row>
    <row r="24" spans="2:11" ht="15" customHeight="1">
      <c r="B24" s="17"/>
      <c r="C24" s="5" t="s">
        <v>8</v>
      </c>
      <c r="D24" s="79">
        <v>335.73</v>
      </c>
      <c r="E24" s="80"/>
      <c r="F24" s="41">
        <f>ROUND(D24/D13*H13,2)</f>
        <v>89.53</v>
      </c>
      <c r="G24" s="55">
        <f>ROUND(D24/D13*H12,2)*2/3</f>
        <v>164.13</v>
      </c>
      <c r="H24" s="56" t="e">
        <f>ROUND(F24/F12*J12,2)</f>
        <v>#VALUE!</v>
      </c>
      <c r="I24" s="29"/>
      <c r="J24" s="30">
        <f t="shared" si="0"/>
        <v>82.07</v>
      </c>
      <c r="K24" s="18"/>
    </row>
    <row r="25" spans="2:11" ht="15" customHeight="1">
      <c r="B25" s="17"/>
      <c r="C25" s="5" t="s">
        <v>9</v>
      </c>
      <c r="D25" s="79">
        <v>0</v>
      </c>
      <c r="E25" s="80"/>
      <c r="F25" s="41">
        <f>ROUND(D25/D13*H13,2)</f>
        <v>0</v>
      </c>
      <c r="G25" s="55">
        <f>ROUND(D25/D13*H12,2)*2/3</f>
        <v>0</v>
      </c>
      <c r="H25" s="56" t="e">
        <f>ROUND(F25/F12*J12,2)</f>
        <v>#VALUE!</v>
      </c>
      <c r="I25" s="29"/>
      <c r="J25" s="30">
        <f t="shared" si="0"/>
        <v>0</v>
      </c>
      <c r="K25" s="18"/>
    </row>
    <row r="26" spans="2:11" ht="15" customHeight="1">
      <c r="B26" s="17"/>
      <c r="C26" s="5" t="s">
        <v>62</v>
      </c>
      <c r="D26" s="79">
        <v>69.94</v>
      </c>
      <c r="E26" s="80"/>
      <c r="F26" s="41">
        <f>(D26)</f>
        <v>69.94</v>
      </c>
      <c r="G26" s="55">
        <v>0</v>
      </c>
      <c r="H26" s="56">
        <f>(F26)</f>
        <v>69.94</v>
      </c>
      <c r="I26" s="29"/>
      <c r="J26" s="30">
        <f t="shared" si="0"/>
        <v>0</v>
      </c>
      <c r="K26" s="18"/>
    </row>
    <row r="27" spans="2:11" ht="15" customHeight="1">
      <c r="B27" s="17"/>
      <c r="C27" s="5" t="s">
        <v>29</v>
      </c>
      <c r="D27" s="79">
        <v>0</v>
      </c>
      <c r="E27" s="80"/>
      <c r="F27" s="41">
        <f>D27</f>
        <v>0</v>
      </c>
      <c r="G27" s="55">
        <v>0</v>
      </c>
      <c r="H27" s="56">
        <f>F27</f>
        <v>0</v>
      </c>
      <c r="I27" s="29"/>
      <c r="J27" s="30">
        <f t="shared" si="0"/>
        <v>0</v>
      </c>
      <c r="K27" s="18"/>
    </row>
    <row r="28" spans="2:11" ht="15" customHeight="1">
      <c r="B28" s="17"/>
      <c r="C28" s="5" t="s">
        <v>10</v>
      </c>
      <c r="D28" s="79">
        <v>0</v>
      </c>
      <c r="E28" s="80"/>
      <c r="F28" s="41">
        <f>ROUND(D28/D13*H13,2)</f>
        <v>0</v>
      </c>
      <c r="G28" s="55">
        <f>ROUND(D28/D13*H12,2)*2/3</f>
        <v>0</v>
      </c>
      <c r="H28" s="56" t="e">
        <f>ROUND(F28/F12*J12,2)</f>
        <v>#VALUE!</v>
      </c>
      <c r="I28" s="29"/>
      <c r="J28" s="30">
        <f t="shared" si="0"/>
        <v>0</v>
      </c>
      <c r="K28" s="18"/>
    </row>
    <row r="29" spans="2:11" ht="15" customHeight="1">
      <c r="B29" s="17"/>
      <c r="C29" s="5" t="s">
        <v>11</v>
      </c>
      <c r="D29" s="79">
        <v>0</v>
      </c>
      <c r="E29" s="80"/>
      <c r="F29" s="41">
        <f>ROUND(D29/D13*H13,2)</f>
        <v>0</v>
      </c>
      <c r="G29" s="55">
        <f>ROUND(D29/D13*H12,2)*2/3</f>
        <v>0</v>
      </c>
      <c r="H29" s="56" t="e">
        <f>ROUND(F29/F12*J12,2)</f>
        <v>#VALUE!</v>
      </c>
      <c r="I29" s="29"/>
      <c r="J29" s="30">
        <f t="shared" si="0"/>
        <v>0</v>
      </c>
      <c r="K29" s="18"/>
    </row>
    <row r="30" spans="2:11" ht="15" customHeight="1">
      <c r="B30" s="17"/>
      <c r="C30" s="5" t="s">
        <v>12</v>
      </c>
      <c r="D30" s="79">
        <v>0</v>
      </c>
      <c r="E30" s="80"/>
      <c r="F30" s="41">
        <f>ROUND(D30/D13*H13,2)</f>
        <v>0</v>
      </c>
      <c r="G30" s="55">
        <f>ROUND(D30/D13*H12,2)*2/3</f>
        <v>0</v>
      </c>
      <c r="H30" s="56" t="e">
        <f>ROUND(F30/F12*J12,2)</f>
        <v>#VALUE!</v>
      </c>
      <c r="I30" s="29"/>
      <c r="J30" s="30">
        <f t="shared" si="0"/>
        <v>0</v>
      </c>
      <c r="K30" s="18"/>
    </row>
    <row r="31" spans="2:11" ht="15" customHeight="1">
      <c r="B31" s="17"/>
      <c r="C31" s="5" t="s">
        <v>68</v>
      </c>
      <c r="D31" s="79"/>
      <c r="E31" s="80"/>
      <c r="F31" s="41">
        <f>ROUND(D31/D13*H13,2)</f>
        <v>0</v>
      </c>
      <c r="G31" s="55">
        <f>ROUND(D31/D13*H12,2)*2/3</f>
        <v>0</v>
      </c>
      <c r="H31" s="56" t="e">
        <f>ROUND(F31/F13*J13,2)</f>
        <v>#VALUE!</v>
      </c>
      <c r="I31" s="29"/>
      <c r="J31" s="30">
        <f t="shared" si="0"/>
        <v>0</v>
      </c>
      <c r="K31" s="18"/>
    </row>
    <row r="32" spans="2:11" ht="15" customHeight="1">
      <c r="B32" s="17"/>
      <c r="C32" s="5" t="s">
        <v>51</v>
      </c>
      <c r="D32" s="79">
        <v>83.84</v>
      </c>
      <c r="E32" s="80"/>
      <c r="F32" s="41">
        <f>ROUND(D32/D13*H13,2)</f>
        <v>22.36</v>
      </c>
      <c r="G32" s="55">
        <f>ROUND(D32/D13*H12,2)*2/3</f>
        <v>40.99</v>
      </c>
      <c r="H32" s="56" t="e">
        <f>ROUND(F32/F12*J12,2)</f>
        <v>#VALUE!</v>
      </c>
      <c r="I32" s="29"/>
      <c r="J32" s="30">
        <f t="shared" si="0"/>
        <v>20.49</v>
      </c>
      <c r="K32" s="18"/>
    </row>
    <row r="33" spans="2:11" ht="15" customHeight="1">
      <c r="B33" s="17"/>
      <c r="C33" s="5" t="s">
        <v>31</v>
      </c>
      <c r="D33" s="79">
        <v>593.59</v>
      </c>
      <c r="E33" s="80"/>
      <c r="F33" s="41">
        <f>ROUND(D33/D13*H13,2)</f>
        <v>158.29</v>
      </c>
      <c r="G33" s="55">
        <f>ROUND(D33/D13*H12,2)*2/3</f>
        <v>290.2</v>
      </c>
      <c r="H33" s="56" t="e">
        <f>ROUND(F33/F12*J12,2)</f>
        <v>#VALUE!</v>
      </c>
      <c r="I33" s="29"/>
      <c r="J33" s="30">
        <f t="shared" si="0"/>
        <v>145.1</v>
      </c>
      <c r="K33" s="18"/>
    </row>
    <row r="34" spans="2:11" ht="15" customHeight="1">
      <c r="B34" s="17"/>
      <c r="C34" s="5" t="s">
        <v>24</v>
      </c>
      <c r="D34" s="79">
        <v>73.83</v>
      </c>
      <c r="E34" s="80"/>
      <c r="F34" s="41">
        <f>ROUND(D34/D13*H13,2)</f>
        <v>19.69</v>
      </c>
      <c r="G34" s="55">
        <f>ROUND(D34/D13*H12,2)*2/3</f>
        <v>36.09</v>
      </c>
      <c r="H34" s="56" t="e">
        <f>ROUND(F34/F12*J12,2)</f>
        <v>#VALUE!</v>
      </c>
      <c r="I34" s="29"/>
      <c r="J34" s="30">
        <f t="shared" si="0"/>
        <v>18.05</v>
      </c>
      <c r="K34" s="19"/>
    </row>
    <row r="35" spans="2:11" ht="15" customHeight="1">
      <c r="B35" s="17"/>
      <c r="C35" s="5" t="s">
        <v>43</v>
      </c>
      <c r="D35" s="79">
        <v>359.31</v>
      </c>
      <c r="E35" s="80"/>
      <c r="F35" s="41">
        <f>D35</f>
        <v>359.31</v>
      </c>
      <c r="G35" s="55">
        <v>0</v>
      </c>
      <c r="H35" s="56" t="e">
        <f>ROUND(F35/F12*J12,2)</f>
        <v>#VALUE!</v>
      </c>
      <c r="I35" s="29"/>
      <c r="J35" s="30">
        <f t="shared" si="0"/>
        <v>0</v>
      </c>
      <c r="K35" s="18"/>
    </row>
    <row r="36" spans="2:11" ht="15" customHeight="1">
      <c r="B36" s="17"/>
      <c r="C36" s="5" t="s">
        <v>13</v>
      </c>
      <c r="D36" s="79">
        <v>1461.83</v>
      </c>
      <c r="E36" s="80"/>
      <c r="F36" s="41">
        <f>ROUND(D36/D13*H13,2)</f>
        <v>389.82</v>
      </c>
      <c r="G36" s="55">
        <f>ROUND(D36/D13*H12,2)*2/3</f>
        <v>714.67</v>
      </c>
      <c r="H36" s="56" t="e">
        <f>ROUND(F36/F13*J13,2)</f>
        <v>#VALUE!</v>
      </c>
      <c r="I36" s="29"/>
      <c r="J36" s="30">
        <f t="shared" si="0"/>
        <v>357.34</v>
      </c>
      <c r="K36" s="18"/>
    </row>
    <row r="37" spans="2:11" ht="15" customHeight="1">
      <c r="B37" s="17"/>
      <c r="C37" s="5" t="s">
        <v>59</v>
      </c>
      <c r="D37" s="79">
        <v>885.96</v>
      </c>
      <c r="E37" s="80"/>
      <c r="F37" s="41">
        <f>ROUND(D37/D13*H13,2)</f>
        <v>236.26</v>
      </c>
      <c r="G37" s="55">
        <f>ROUND(D37/D13*H12,2)*2/3</f>
        <v>433.13</v>
      </c>
      <c r="H37" s="56" t="e">
        <f>ROUND(F37/F12*J12,2)</f>
        <v>#VALUE!</v>
      </c>
      <c r="I37" s="29"/>
      <c r="J37" s="30">
        <f t="shared" si="0"/>
        <v>216.57</v>
      </c>
      <c r="K37" s="18"/>
    </row>
    <row r="38" spans="2:11" ht="15" customHeight="1">
      <c r="B38" s="17"/>
      <c r="C38" s="5" t="s">
        <v>60</v>
      </c>
      <c r="D38" s="79">
        <v>453.16</v>
      </c>
      <c r="E38" s="80"/>
      <c r="F38" s="41">
        <f>ROUND(D38/D13*H13,2)</f>
        <v>120.84</v>
      </c>
      <c r="G38" s="55">
        <f>ROUND(D38/D13*H12,2)*2/3</f>
        <v>221.55</v>
      </c>
      <c r="H38" s="56" t="e">
        <f>ROUND(F38/F12*J12,2)</f>
        <v>#VALUE!</v>
      </c>
      <c r="I38" s="29"/>
      <c r="J38" s="30">
        <f>D38-(F38+G38)</f>
        <v>110.77</v>
      </c>
      <c r="K38" s="18"/>
    </row>
    <row r="39" spans="2:11" ht="15" customHeight="1">
      <c r="B39" s="17"/>
      <c r="C39" s="5" t="s">
        <v>75</v>
      </c>
      <c r="D39" s="79">
        <v>100</v>
      </c>
      <c r="E39" s="80"/>
      <c r="F39" s="41">
        <f>ROUND(D39/D13*H13,2)</f>
        <v>26.67</v>
      </c>
      <c r="G39" s="55">
        <f>ROUND(D39/D13*H12,2)*2/3</f>
        <v>48.89</v>
      </c>
      <c r="H39" s="56" t="e">
        <f>ROUND(F39/F13*J13,2)</f>
        <v>#VALUE!</v>
      </c>
      <c r="I39" s="29"/>
      <c r="J39" s="30">
        <f>D39-(F39+G39)</f>
        <v>24.44</v>
      </c>
      <c r="K39" s="18"/>
    </row>
    <row r="40" spans="2:11" ht="15" customHeight="1">
      <c r="B40" s="17"/>
      <c r="C40" s="6" t="s">
        <v>14</v>
      </c>
      <c r="D40" s="74">
        <f>SUM(D21:E39)</f>
        <v>5971.65</v>
      </c>
      <c r="E40" s="75"/>
      <c r="F40" s="54">
        <f>SUM(F21:G39)</f>
        <v>4616.84</v>
      </c>
      <c r="G40" s="55"/>
      <c r="H40" s="56"/>
      <c r="I40" s="31"/>
      <c r="J40" s="32">
        <f>SUM(J21:J39)</f>
        <v>1354.81</v>
      </c>
      <c r="K40" s="18"/>
    </row>
    <row r="41" spans="2:11" ht="9.75" customHeight="1">
      <c r="B41" s="17"/>
      <c r="C41" s="126"/>
      <c r="D41" s="127"/>
      <c r="E41" s="127"/>
      <c r="F41" s="127"/>
      <c r="G41" s="127"/>
      <c r="H41" s="127"/>
      <c r="I41" s="127"/>
      <c r="J41" s="128"/>
      <c r="K41" s="18"/>
    </row>
    <row r="42" spans="2:11" ht="15" customHeight="1">
      <c r="B42" s="17"/>
      <c r="C42" s="117" t="s">
        <v>27</v>
      </c>
      <c r="D42" s="118"/>
      <c r="E42" s="118"/>
      <c r="F42" s="118"/>
      <c r="G42" s="118"/>
      <c r="H42" s="118"/>
      <c r="I42" s="118"/>
      <c r="J42" s="119"/>
      <c r="K42" s="18"/>
    </row>
    <row r="43" spans="2:11" ht="27" customHeight="1">
      <c r="B43" s="17"/>
      <c r="C43" s="24" t="s">
        <v>4</v>
      </c>
      <c r="D43" s="116" t="s">
        <v>23</v>
      </c>
      <c r="E43" s="116"/>
      <c r="F43" s="116" t="s">
        <v>22</v>
      </c>
      <c r="G43" s="116"/>
      <c r="H43" s="116"/>
      <c r="I43" s="116" t="s">
        <v>2</v>
      </c>
      <c r="J43" s="116"/>
      <c r="K43" s="18"/>
    </row>
    <row r="44" spans="2:11" ht="15" customHeight="1">
      <c r="B44" s="17"/>
      <c r="C44" s="5" t="s">
        <v>44</v>
      </c>
      <c r="D44" s="79">
        <v>368.72</v>
      </c>
      <c r="E44" s="80"/>
      <c r="F44" s="54">
        <f>ROUND(((D44/30*H13)+(D44-(D44/30*H13))/2),2)</f>
        <v>233.52</v>
      </c>
      <c r="G44" s="55"/>
      <c r="H44" s="56"/>
      <c r="I44" s="28"/>
      <c r="J44" s="30">
        <f>D44-F44</f>
        <v>135.2</v>
      </c>
      <c r="K44" s="18"/>
    </row>
    <row r="45" spans="2:11" ht="15" customHeight="1">
      <c r="B45" s="17"/>
      <c r="C45" s="5" t="s">
        <v>45</v>
      </c>
      <c r="D45" s="79">
        <v>251.4</v>
      </c>
      <c r="E45" s="80"/>
      <c r="F45" s="54">
        <f>ROUND(((D45/30*H13)+(D45-(D45/30*H13))/2),2)</f>
        <v>159.22</v>
      </c>
      <c r="G45" s="55"/>
      <c r="H45" s="56"/>
      <c r="I45" s="28"/>
      <c r="J45" s="30">
        <f>D45-F45</f>
        <v>92.18</v>
      </c>
      <c r="K45" s="18"/>
    </row>
    <row r="46" spans="2:11" ht="18.75" customHeight="1">
      <c r="B46" s="17"/>
      <c r="C46" s="6" t="s">
        <v>14</v>
      </c>
      <c r="D46" s="74">
        <f>SUM(D44:D45)</f>
        <v>620.12</v>
      </c>
      <c r="E46" s="75"/>
      <c r="F46" s="54">
        <f>SUM(F44:F45)</f>
        <v>392.74</v>
      </c>
      <c r="G46" s="55"/>
      <c r="H46" s="56"/>
      <c r="I46" s="33"/>
      <c r="J46" s="32">
        <f>SUM(J44:J45)</f>
        <v>227.38</v>
      </c>
      <c r="K46" s="18"/>
    </row>
    <row r="47" spans="2:11" ht="24" customHeight="1">
      <c r="B47" s="17"/>
      <c r="C47" s="10" t="s">
        <v>30</v>
      </c>
      <c r="D47" s="73">
        <f>(D40+D46)</f>
        <v>6591.77</v>
      </c>
      <c r="E47" s="73"/>
      <c r="F47" s="8"/>
      <c r="G47" s="8"/>
      <c r="H47" s="7"/>
      <c r="I47" s="9"/>
      <c r="J47" s="11"/>
      <c r="K47" s="18"/>
    </row>
    <row r="48" spans="2:11" ht="9" customHeight="1">
      <c r="B48" s="17"/>
      <c r="C48" s="126"/>
      <c r="D48" s="127"/>
      <c r="E48" s="127"/>
      <c r="F48" s="127"/>
      <c r="G48" s="127"/>
      <c r="H48" s="127"/>
      <c r="I48" s="127"/>
      <c r="J48" s="128"/>
      <c r="K48" s="18"/>
    </row>
    <row r="49" spans="2:11" ht="15" customHeight="1">
      <c r="B49" s="17"/>
      <c r="C49" s="117" t="s">
        <v>25</v>
      </c>
      <c r="D49" s="118"/>
      <c r="E49" s="118"/>
      <c r="F49" s="118"/>
      <c r="G49" s="118"/>
      <c r="H49" s="118"/>
      <c r="I49" s="118"/>
      <c r="J49" s="119"/>
      <c r="K49" s="18"/>
    </row>
    <row r="50" spans="2:11" ht="25.5">
      <c r="B50" s="17"/>
      <c r="C50" s="24" t="s">
        <v>4</v>
      </c>
      <c r="D50" s="116" t="s">
        <v>15</v>
      </c>
      <c r="E50" s="116"/>
      <c r="F50" s="116" t="s">
        <v>16</v>
      </c>
      <c r="G50" s="116"/>
      <c r="H50" s="116"/>
      <c r="I50" s="116" t="s">
        <v>2</v>
      </c>
      <c r="J50" s="116"/>
      <c r="K50" s="18"/>
    </row>
    <row r="51" spans="2:11" ht="15" customHeight="1">
      <c r="B51" s="17"/>
      <c r="C51" s="5" t="s">
        <v>17</v>
      </c>
      <c r="D51" s="79">
        <v>97.78</v>
      </c>
      <c r="E51" s="80"/>
      <c r="F51" s="54">
        <f>ROUND((D51/D13*H13)+(D51/D13*H12*2/3),2)</f>
        <v>73.88</v>
      </c>
      <c r="G51" s="55"/>
      <c r="H51" s="56"/>
      <c r="I51" s="120">
        <f>(D51-F51)</f>
        <v>23.9</v>
      </c>
      <c r="J51" s="121"/>
      <c r="K51" s="18"/>
    </row>
    <row r="52" spans="2:11" ht="15" customHeight="1">
      <c r="B52" s="17"/>
      <c r="C52" s="5" t="s">
        <v>18</v>
      </c>
      <c r="D52" s="79">
        <v>44.57</v>
      </c>
      <c r="E52" s="80"/>
      <c r="F52" s="54">
        <f>F40*7.59/1000</f>
        <v>35.04</v>
      </c>
      <c r="G52" s="55"/>
      <c r="H52" s="56"/>
      <c r="I52" s="120">
        <f>(D52-F52)</f>
        <v>9.53</v>
      </c>
      <c r="J52" s="121"/>
      <c r="K52" s="18"/>
    </row>
    <row r="53" spans="2:11" ht="15" customHeight="1">
      <c r="B53" s="17"/>
      <c r="C53" s="5" t="s">
        <v>46</v>
      </c>
      <c r="D53" s="79">
        <v>301.68</v>
      </c>
      <c r="E53" s="80"/>
      <c r="F53" s="54">
        <f>ROUND(((D53/30*H13)+(D53-(D53/30*H13))/2),2)</f>
        <v>191.06</v>
      </c>
      <c r="G53" s="55"/>
      <c r="H53" s="56"/>
      <c r="I53" s="49">
        <f>D53-F53</f>
        <v>110.62</v>
      </c>
      <c r="J53" s="50"/>
      <c r="K53" s="18"/>
    </row>
    <row r="54" spans="2:11" ht="15" customHeight="1">
      <c r="B54" s="17"/>
      <c r="C54" s="5" t="s">
        <v>47</v>
      </c>
      <c r="D54" s="79">
        <v>167.6</v>
      </c>
      <c r="E54" s="80"/>
      <c r="F54" s="54">
        <f>ROUND(((D54/30*H13)+(D54-(D54/30*H13))/2),2)</f>
        <v>106.15</v>
      </c>
      <c r="G54" s="55"/>
      <c r="H54" s="56"/>
      <c r="I54" s="49">
        <f>D54-F54</f>
        <v>61.45</v>
      </c>
      <c r="J54" s="50"/>
      <c r="K54" s="18"/>
    </row>
    <row r="55" spans="2:11" ht="15" customHeight="1">
      <c r="B55" s="17"/>
      <c r="C55" s="5" t="s">
        <v>44</v>
      </c>
      <c r="D55" s="49">
        <f>(D44)</f>
        <v>368.72</v>
      </c>
      <c r="E55" s="50"/>
      <c r="F55" s="54">
        <f>F44</f>
        <v>233.52</v>
      </c>
      <c r="G55" s="55"/>
      <c r="H55" s="56"/>
      <c r="I55" s="49">
        <f>D55-F55</f>
        <v>135.2</v>
      </c>
      <c r="J55" s="50"/>
      <c r="K55" s="18"/>
    </row>
    <row r="56" spans="2:11" ht="15" customHeight="1">
      <c r="B56" s="17"/>
      <c r="C56" s="5" t="s">
        <v>45</v>
      </c>
      <c r="D56" s="49">
        <f>(D45)</f>
        <v>251.4</v>
      </c>
      <c r="E56" s="50"/>
      <c r="F56" s="54">
        <f>F45</f>
        <v>159.22</v>
      </c>
      <c r="G56" s="55"/>
      <c r="H56" s="56"/>
      <c r="I56" s="49">
        <f>D56-F56</f>
        <v>92.18</v>
      </c>
      <c r="J56" s="50"/>
      <c r="K56" s="18"/>
    </row>
    <row r="57" spans="2:11" ht="15" customHeight="1">
      <c r="B57" s="17"/>
      <c r="C57" s="42" t="s">
        <v>71</v>
      </c>
      <c r="D57" s="79">
        <v>100</v>
      </c>
      <c r="E57" s="80"/>
      <c r="F57" s="54">
        <f>D57</f>
        <v>100</v>
      </c>
      <c r="G57" s="55"/>
      <c r="H57" s="56"/>
      <c r="I57" s="49">
        <f>D57-F57</f>
        <v>0</v>
      </c>
      <c r="J57" s="50"/>
      <c r="K57" s="18"/>
    </row>
    <row r="58" spans="2:11" ht="15" customHeight="1">
      <c r="B58" s="17"/>
      <c r="C58" s="6" t="s">
        <v>14</v>
      </c>
      <c r="D58" s="74">
        <f>SUM(D51:D57)</f>
        <v>1331.75</v>
      </c>
      <c r="E58" s="75"/>
      <c r="F58" s="54">
        <f>SUM(F51:F57)</f>
        <v>898.87</v>
      </c>
      <c r="G58" s="55"/>
      <c r="H58" s="56"/>
      <c r="I58" s="31"/>
      <c r="J58" s="32">
        <f>SUM(I51:J57)</f>
        <v>432.88</v>
      </c>
      <c r="K58" s="18"/>
    </row>
    <row r="59" spans="2:11" ht="8.25" customHeight="1">
      <c r="B59" s="17"/>
      <c r="C59" s="12"/>
      <c r="D59" s="7"/>
      <c r="E59" s="7"/>
      <c r="F59" s="7"/>
      <c r="G59" s="7"/>
      <c r="H59" s="7"/>
      <c r="I59" s="7"/>
      <c r="J59" s="13"/>
      <c r="K59" s="18"/>
    </row>
    <row r="60" spans="2:11" ht="15.75">
      <c r="B60" s="17"/>
      <c r="C60" s="76" t="s">
        <v>58</v>
      </c>
      <c r="D60" s="77"/>
      <c r="E60" s="78"/>
      <c r="F60" s="51">
        <f>(J40+J46)</f>
        <v>1582.19</v>
      </c>
      <c r="G60" s="52"/>
      <c r="H60" s="53"/>
      <c r="I60" s="37"/>
      <c r="J60" s="38">
        <f>SUM(J61:J63)</f>
        <v>1582.19</v>
      </c>
      <c r="K60" s="18"/>
    </row>
    <row r="61" spans="2:11" ht="15.75" customHeight="1">
      <c r="B61" s="17"/>
      <c r="C61" s="136" t="s">
        <v>57</v>
      </c>
      <c r="D61" s="137"/>
      <c r="E61" s="137"/>
      <c r="F61" s="34"/>
      <c r="G61" s="35"/>
      <c r="H61" s="36"/>
      <c r="I61" s="35"/>
      <c r="J61" s="38">
        <f>SUM(I53:J56)</f>
        <v>399.45</v>
      </c>
      <c r="K61" s="18"/>
    </row>
    <row r="62" spans="2:11" ht="15.75">
      <c r="B62" s="17"/>
      <c r="C62" s="136" t="s">
        <v>54</v>
      </c>
      <c r="D62" s="137"/>
      <c r="E62" s="137"/>
      <c r="F62" s="34"/>
      <c r="G62" s="35"/>
      <c r="H62" s="36"/>
      <c r="I62" s="35"/>
      <c r="J62" s="38">
        <f>SUM(I51:J52)</f>
        <v>33.43</v>
      </c>
      <c r="K62" s="18"/>
    </row>
    <row r="63" spans="2:11" ht="15.75">
      <c r="B63" s="17"/>
      <c r="C63" s="136" t="s">
        <v>28</v>
      </c>
      <c r="D63" s="137"/>
      <c r="E63" s="137"/>
      <c r="F63" s="34"/>
      <c r="G63" s="35"/>
      <c r="H63" s="36"/>
      <c r="I63" s="35"/>
      <c r="J63" s="38">
        <f>J40+J46-J58</f>
        <v>1149.31</v>
      </c>
      <c r="K63" s="18"/>
    </row>
    <row r="64" spans="2:11" ht="93" customHeight="1">
      <c r="B64" s="17"/>
      <c r="C64" s="130" t="s">
        <v>40</v>
      </c>
      <c r="D64" s="131"/>
      <c r="E64" s="131"/>
      <c r="F64" s="131"/>
      <c r="G64" s="131"/>
      <c r="H64" s="131"/>
      <c r="I64" s="131"/>
      <c r="J64" s="132"/>
      <c r="K64" s="18"/>
    </row>
    <row r="65" spans="2:11" ht="16.5" customHeight="1">
      <c r="B65" s="17"/>
      <c r="C65" s="3"/>
      <c r="D65" s="139" t="s">
        <v>55</v>
      </c>
      <c r="E65" s="139"/>
      <c r="F65" s="3"/>
      <c r="G65" s="3"/>
      <c r="H65" s="138" t="s">
        <v>56</v>
      </c>
      <c r="I65" s="138"/>
      <c r="J65" s="138"/>
      <c r="K65" s="18"/>
    </row>
    <row r="66" spans="2:11" ht="15" customHeight="1">
      <c r="B66" s="17"/>
      <c r="C66" s="3"/>
      <c r="D66" s="25"/>
      <c r="E66" s="25"/>
      <c r="F66" s="3"/>
      <c r="G66" s="3"/>
      <c r="H66" s="27"/>
      <c r="I66" s="27"/>
      <c r="J66" s="27"/>
      <c r="K66" s="18"/>
    </row>
    <row r="67" spans="2:11" ht="17.25" customHeight="1">
      <c r="B67" s="17"/>
      <c r="C67" s="22" t="s">
        <v>48</v>
      </c>
      <c r="D67" s="133"/>
      <c r="E67" s="133"/>
      <c r="F67" s="3"/>
      <c r="G67" s="3"/>
      <c r="H67" s="129"/>
      <c r="I67" s="129"/>
      <c r="J67" s="129"/>
      <c r="K67" s="18"/>
    </row>
    <row r="68" spans="2:11" ht="18" customHeight="1">
      <c r="B68" s="17"/>
      <c r="C68" s="22" t="s">
        <v>49</v>
      </c>
      <c r="D68" s="133"/>
      <c r="E68" s="133"/>
      <c r="F68" s="26"/>
      <c r="G68" s="26"/>
      <c r="H68" s="129"/>
      <c r="I68" s="129"/>
      <c r="J68" s="129"/>
      <c r="K68" s="18"/>
    </row>
    <row r="69" spans="2:11" ht="22.5" customHeight="1">
      <c r="B69" s="17"/>
      <c r="C69" s="22" t="s">
        <v>50</v>
      </c>
      <c r="D69" s="134"/>
      <c r="E69" s="133"/>
      <c r="F69" s="26"/>
      <c r="G69" s="26"/>
      <c r="H69" s="129"/>
      <c r="I69" s="129"/>
      <c r="J69" s="129"/>
      <c r="K69" s="18"/>
    </row>
    <row r="70" spans="2:11" ht="9.75" customHeight="1" thickBot="1">
      <c r="B70" s="20"/>
      <c r="C70" s="23"/>
      <c r="D70" s="135"/>
      <c r="E70" s="135"/>
      <c r="F70" s="23"/>
      <c r="G70" s="23"/>
      <c r="H70" s="135"/>
      <c r="I70" s="135"/>
      <c r="J70" s="135"/>
      <c r="K70" s="21"/>
    </row>
    <row r="72" ht="13.5" thickBot="1"/>
    <row r="73" spans="2:10" ht="12.75" customHeight="1">
      <c r="B73" s="144" t="s">
        <v>80</v>
      </c>
      <c r="C73" s="145"/>
      <c r="D73" s="145"/>
      <c r="E73" s="145" t="s">
        <v>81</v>
      </c>
      <c r="F73" s="145"/>
      <c r="G73" s="145"/>
      <c r="H73" s="145"/>
      <c r="I73" s="145"/>
      <c r="J73" s="148"/>
    </row>
    <row r="74" spans="2:10" ht="18" customHeight="1" thickBot="1">
      <c r="B74" s="146"/>
      <c r="C74" s="147"/>
      <c r="D74" s="147"/>
      <c r="E74" s="147"/>
      <c r="F74" s="147"/>
      <c r="G74" s="147"/>
      <c r="H74" s="147"/>
      <c r="I74" s="147"/>
      <c r="J74" s="149"/>
    </row>
  </sheetData>
  <sheetProtection password="DEB0" sheet="1" selectLockedCells="1"/>
  <mergeCells count="132">
    <mergeCell ref="I4:K4"/>
    <mergeCell ref="I5:K5"/>
    <mergeCell ref="B73:D74"/>
    <mergeCell ref="E73:J74"/>
    <mergeCell ref="D1:H5"/>
    <mergeCell ref="I1:K1"/>
    <mergeCell ref="I2:K2"/>
    <mergeCell ref="I3:K3"/>
    <mergeCell ref="H70:J70"/>
    <mergeCell ref="D68:E68"/>
    <mergeCell ref="D69:E69"/>
    <mergeCell ref="D70:E70"/>
    <mergeCell ref="I56:J56"/>
    <mergeCell ref="C63:E63"/>
    <mergeCell ref="C62:E62"/>
    <mergeCell ref="C61:E61"/>
    <mergeCell ref="H65:J65"/>
    <mergeCell ref="D65:E65"/>
    <mergeCell ref="D57:E57"/>
    <mergeCell ref="F57:H57"/>
    <mergeCell ref="I51:J51"/>
    <mergeCell ref="C41:J41"/>
    <mergeCell ref="C49:J49"/>
    <mergeCell ref="C48:J48"/>
    <mergeCell ref="D50:E50"/>
    <mergeCell ref="H69:J69"/>
    <mergeCell ref="C64:J64"/>
    <mergeCell ref="D67:E67"/>
    <mergeCell ref="H68:J68"/>
    <mergeCell ref="H67:J67"/>
    <mergeCell ref="I52:J52"/>
    <mergeCell ref="D32:E32"/>
    <mergeCell ref="H10:J10"/>
    <mergeCell ref="D11:E11"/>
    <mergeCell ref="D12:E12"/>
    <mergeCell ref="H12:J12"/>
    <mergeCell ref="D34:E34"/>
    <mergeCell ref="F50:H50"/>
    <mergeCell ref="F19:H19"/>
    <mergeCell ref="I50:J50"/>
    <mergeCell ref="D36:E36"/>
    <mergeCell ref="D35:E35"/>
    <mergeCell ref="D43:E43"/>
    <mergeCell ref="I43:J43"/>
    <mergeCell ref="C42:J42"/>
    <mergeCell ref="D37:E37"/>
    <mergeCell ref="D38:E38"/>
    <mergeCell ref="D39:E39"/>
    <mergeCell ref="D9:E9"/>
    <mergeCell ref="D14:E14"/>
    <mergeCell ref="I55:J55"/>
    <mergeCell ref="H16:J16"/>
    <mergeCell ref="H17:J17"/>
    <mergeCell ref="I53:J53"/>
    <mergeCell ref="I54:J54"/>
    <mergeCell ref="C18:J18"/>
    <mergeCell ref="F43:H43"/>
    <mergeCell ref="D40:E40"/>
    <mergeCell ref="D13:E13"/>
    <mergeCell ref="H13:J13"/>
    <mergeCell ref="D33:E33"/>
    <mergeCell ref="B7:K7"/>
    <mergeCell ref="B6:K6"/>
    <mergeCell ref="H11:J11"/>
    <mergeCell ref="H14:J15"/>
    <mergeCell ref="H9:J9"/>
    <mergeCell ref="D31:E31"/>
    <mergeCell ref="C8:J8"/>
    <mergeCell ref="D24:E24"/>
    <mergeCell ref="D23:E23"/>
    <mergeCell ref="D22:E22"/>
    <mergeCell ref="D15:E15"/>
    <mergeCell ref="D16:E16"/>
    <mergeCell ref="D17:E17"/>
    <mergeCell ref="D53:E53"/>
    <mergeCell ref="D52:E52"/>
    <mergeCell ref="D51:E51"/>
    <mergeCell ref="D10:E10"/>
    <mergeCell ref="D30:E30"/>
    <mergeCell ref="D29:E29"/>
    <mergeCell ref="D28:E28"/>
    <mergeCell ref="D27:E27"/>
    <mergeCell ref="D26:E26"/>
    <mergeCell ref="D25:E25"/>
    <mergeCell ref="D47:E47"/>
    <mergeCell ref="D46:E46"/>
    <mergeCell ref="C60:E60"/>
    <mergeCell ref="D21:E21"/>
    <mergeCell ref="D45:E45"/>
    <mergeCell ref="D44:E44"/>
    <mergeCell ref="D58:E58"/>
    <mergeCell ref="D56:E56"/>
    <mergeCell ref="D55:E55"/>
    <mergeCell ref="D54:E54"/>
    <mergeCell ref="F14:G15"/>
    <mergeCell ref="F16:G17"/>
    <mergeCell ref="C19:C20"/>
    <mergeCell ref="D19:E20"/>
    <mergeCell ref="G20:H20"/>
    <mergeCell ref="I19:J20"/>
    <mergeCell ref="G21:H21"/>
    <mergeCell ref="G22:H22"/>
    <mergeCell ref="G23:H23"/>
    <mergeCell ref="G24:H24"/>
    <mergeCell ref="G25:H25"/>
    <mergeCell ref="G26:H26"/>
    <mergeCell ref="G27:H27"/>
    <mergeCell ref="G28:H28"/>
    <mergeCell ref="G29:H29"/>
    <mergeCell ref="G30:H30"/>
    <mergeCell ref="G32:H32"/>
    <mergeCell ref="G33:H33"/>
    <mergeCell ref="G31:H31"/>
    <mergeCell ref="F58:H58"/>
    <mergeCell ref="F51:H51"/>
    <mergeCell ref="G34:H34"/>
    <mergeCell ref="G35:H35"/>
    <mergeCell ref="G36:H36"/>
    <mergeCell ref="G37:H37"/>
    <mergeCell ref="G38:H38"/>
    <mergeCell ref="F40:H40"/>
    <mergeCell ref="G39:H39"/>
    <mergeCell ref="I57:J57"/>
    <mergeCell ref="F60:H60"/>
    <mergeCell ref="F44:H44"/>
    <mergeCell ref="F45:H45"/>
    <mergeCell ref="F46:H46"/>
    <mergeCell ref="F52:H52"/>
    <mergeCell ref="F53:H53"/>
    <mergeCell ref="F54:H54"/>
    <mergeCell ref="F55:H55"/>
    <mergeCell ref="F56:H56"/>
  </mergeCells>
  <printOptions horizontalCentered="1" verticalCentered="1"/>
  <pageMargins left="0.2362204724409449" right="0.2362204724409449" top="0.7480314960629921" bottom="0.35433070866141736" header="0.31496062992125984" footer="0.31496062992125984"/>
  <pageSetup fitToWidth="0" fitToHeight="1" horizontalDpi="600" verticalDpi="6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ktü bütçe</dc:creator>
  <cp:keywords/>
  <dc:description/>
  <cp:lastModifiedBy>KMU</cp:lastModifiedBy>
  <cp:lastPrinted>2018-06-04T05:37:23Z</cp:lastPrinted>
  <dcterms:created xsi:type="dcterms:W3CDTF">2004-03-31T05:25:16Z</dcterms:created>
  <dcterms:modified xsi:type="dcterms:W3CDTF">2024-05-31T12:36:56Z</dcterms:modified>
  <cp:category/>
  <cp:version/>
  <cp:contentType/>
  <cp:contentStatus/>
</cp:coreProperties>
</file>