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Kmu\Downloads\"/>
    </mc:Choice>
  </mc:AlternateContent>
  <bookViews>
    <workbookView xWindow="0" yWindow="120" windowWidth="19440" windowHeight="11640"/>
  </bookViews>
  <sheets>
    <sheet name="5434 - AÇIĞA ALINMA" sheetId="1" r:id="rId1"/>
  </sheets>
  <definedNames>
    <definedName name="_xlnm.Print_Area" localSheetId="0">'5434 - AÇIĞA ALINMA'!$A$1:$K$71</definedName>
  </definedNames>
  <calcPr calcId="152511" fullPrecision="0"/>
</workbook>
</file>

<file path=xl/calcChain.xml><?xml version="1.0" encoding="utf-8"?>
<calcChain xmlns="http://schemas.openxmlformats.org/spreadsheetml/2006/main">
  <c r="D54" i="1" l="1"/>
  <c r="F53" i="1"/>
  <c r="J53" i="1"/>
  <c r="H11" i="1"/>
  <c r="F51" i="1"/>
  <c r="J51" i="1" s="1"/>
  <c r="G40" i="1"/>
  <c r="G39" i="1"/>
  <c r="G38" i="1"/>
  <c r="G36" i="1"/>
  <c r="G35" i="1"/>
  <c r="G34" i="1"/>
  <c r="G33" i="1"/>
  <c r="G32" i="1"/>
  <c r="G31" i="1"/>
  <c r="G30" i="1"/>
  <c r="G27" i="1"/>
  <c r="G26" i="1"/>
  <c r="G25" i="1"/>
  <c r="G24" i="1"/>
  <c r="G23" i="1"/>
  <c r="F40" i="1"/>
  <c r="J40" i="1" s="1"/>
  <c r="F39" i="1"/>
  <c r="J39" i="1" s="1"/>
  <c r="D41" i="1"/>
  <c r="D48" i="1" s="1"/>
  <c r="F38" i="1"/>
  <c r="F36" i="1"/>
  <c r="J36" i="1" s="1"/>
  <c r="F35" i="1"/>
  <c r="J35" i="1" s="1"/>
  <c r="F34" i="1"/>
  <c r="J34" i="1" s="1"/>
  <c r="F33" i="1"/>
  <c r="F32" i="1"/>
  <c r="J32" i="1" s="1"/>
  <c r="F31" i="1"/>
  <c r="J31" i="1" s="1"/>
  <c r="F30" i="1"/>
  <c r="J30" i="1" s="1"/>
  <c r="F29" i="1"/>
  <c r="J29" i="1" s="1"/>
  <c r="F27" i="1"/>
  <c r="H27" i="1" s="1"/>
  <c r="F26" i="1"/>
  <c r="J26" i="1" s="1"/>
  <c r="F25" i="1"/>
  <c r="J25" i="1" s="1"/>
  <c r="F23" i="1"/>
  <c r="H23" i="1" s="1"/>
  <c r="F24" i="1"/>
  <c r="J24" i="1" s="1"/>
  <c r="F28" i="1"/>
  <c r="J28" i="1" s="1"/>
  <c r="F47" i="1"/>
  <c r="D47" i="1"/>
  <c r="J45" i="1"/>
  <c r="J47" i="1" s="1"/>
  <c r="F37" i="1"/>
  <c r="J37" i="1" s="1"/>
  <c r="H39" i="1"/>
  <c r="H24" i="1"/>
  <c r="H26" i="1"/>
  <c r="H31" i="1"/>
  <c r="H33" i="1"/>
  <c r="H35" i="1"/>
  <c r="H38" i="1"/>
  <c r="J23" i="1"/>
  <c r="H25" i="1" l="1"/>
  <c r="H40" i="1"/>
  <c r="J27" i="1"/>
  <c r="J41" i="1" s="1"/>
  <c r="F57" i="1" s="1"/>
  <c r="J33" i="1"/>
  <c r="J38" i="1"/>
  <c r="H37" i="1"/>
  <c r="F41" i="1"/>
  <c r="F52" i="1" s="1"/>
  <c r="J52" i="1" s="1"/>
  <c r="J54" i="1" s="1"/>
  <c r="J58" i="1" s="1"/>
  <c r="H28" i="1"/>
  <c r="F54" i="1"/>
  <c r="H36" i="1"/>
  <c r="H34" i="1"/>
  <c r="H32" i="1"/>
  <c r="H30" i="1"/>
  <c r="H29" i="1"/>
  <c r="J59" i="1" l="1"/>
  <c r="D16" i="1" s="1"/>
  <c r="J57" i="1" l="1"/>
</calcChain>
</file>

<file path=xl/comments1.xml><?xml version="1.0" encoding="utf-8"?>
<comments xmlns="http://schemas.openxmlformats.org/spreadsheetml/2006/main">
  <authors>
    <author>Sami Yeniel</author>
    <author>mustafa</author>
  </authors>
  <commentList>
    <comment ref="H10" authorId="0" shapeId="0">
      <text>
        <r>
          <rPr>
            <b/>
            <sz val="9"/>
            <color indexed="81"/>
            <rFont val="Tahoma"/>
            <family val="2"/>
            <charset val="162"/>
          </rPr>
          <t xml:space="preserve">
Bordrodaki kıdem yılı yazılacak olup, ay kısmı yazılmaz.</t>
        </r>
      </text>
    </comment>
    <comment ref="D14" authorId="1" shapeId="0">
      <text>
        <r>
          <rPr>
            <sz val="9"/>
            <color indexed="81"/>
            <rFont val="Tahoma"/>
            <family val="2"/>
            <charset val="162"/>
          </rPr>
          <t>ilgili ay kaç günse o yazılacak</t>
        </r>
        <r>
          <rPr>
            <sz val="9"/>
            <color indexed="81"/>
            <rFont val="Tahoma"/>
            <family val="2"/>
            <charset val="162"/>
          </rPr>
          <t xml:space="preserve">
</t>
        </r>
      </text>
    </comment>
    <comment ref="J37" authorId="1" shapeId="0">
      <text>
        <r>
          <rPr>
            <sz val="9"/>
            <color indexed="81"/>
            <rFont val="Tahoma"/>
            <family val="2"/>
            <charset val="162"/>
          </rPr>
          <t>Geliştirme Ödeneği çalışmayı izleyen aybaşında çalışılıp alındığı için iade oluşmaz.</t>
        </r>
        <r>
          <rPr>
            <b/>
            <sz val="9"/>
            <color indexed="81"/>
            <rFont val="Tahoma"/>
            <family val="2"/>
            <charset val="162"/>
          </rPr>
          <t xml:space="preserve">
</t>
        </r>
        <r>
          <rPr>
            <sz val="9"/>
            <color indexed="81"/>
            <rFont val="Tahoma"/>
            <family val="2"/>
            <charset val="162"/>
          </rPr>
          <t xml:space="preserve">
</t>
        </r>
      </text>
    </comment>
    <comment ref="D48" authorId="1" shapeId="0">
      <text>
        <r>
          <rPr>
            <sz val="9"/>
            <color indexed="81"/>
            <rFont val="Tahoma"/>
            <family val="2"/>
            <charset val="162"/>
          </rPr>
          <t>Hakediş toplamı Bordrodaki hakediş toplamı ile aynı olmalıdır.</t>
        </r>
        <r>
          <rPr>
            <b/>
            <sz val="9"/>
            <color indexed="81"/>
            <rFont val="Tahoma"/>
            <family val="2"/>
            <charset val="162"/>
          </rPr>
          <t xml:space="preserve">
</t>
        </r>
      </text>
    </comment>
    <comment ref="D51" authorId="1" shapeId="0">
      <text>
        <r>
          <rPr>
            <sz val="9"/>
            <color indexed="81"/>
            <rFont val="Tahoma"/>
            <family val="2"/>
            <charset val="162"/>
          </rPr>
          <t>Gelir Vergisi Kısmına Bordrodaki Gelir Vergisi Kes. Tutarı yazılacak(Asgari Geçim i. Hariç)</t>
        </r>
      </text>
    </comment>
  </commentList>
</comments>
</file>

<file path=xl/sharedStrings.xml><?xml version="1.0" encoding="utf-8"?>
<sst xmlns="http://schemas.openxmlformats.org/spreadsheetml/2006/main" count="87" uniqueCount="80">
  <si>
    <t>YERSİZ VE FAZLA ÖDENEN AYLIKLARDAN DOĞAN</t>
  </si>
  <si>
    <t>Borçlunun Adı Soyadı</t>
  </si>
  <si>
    <t>Hizmet Süresi</t>
  </si>
  <si>
    <t xml:space="preserve">Ödenen Gün </t>
  </si>
  <si>
    <t>Alacaklının adı</t>
  </si>
  <si>
    <t>Borçlunun adresi</t>
  </si>
  <si>
    <t>Borcun Miktarı</t>
  </si>
  <si>
    <t xml:space="preserve">Borcun Ödeme Yeri </t>
  </si>
  <si>
    <t>7 günlük itiraz yeri</t>
  </si>
  <si>
    <t xml:space="preserve">TABLO 1 : AYLIK VE YAN ÖDEMELER </t>
  </si>
  <si>
    <t>AYLIK                               UNSURLARI</t>
  </si>
  <si>
    <t>TAHAKKUK                              ETTİRİLEN (A)</t>
  </si>
  <si>
    <t>TAHAKKUK ETTİRİLMESİ GEREKEN (B)</t>
  </si>
  <si>
    <t>FARK (C)</t>
  </si>
  <si>
    <t>Aylık</t>
  </si>
  <si>
    <t>Taban Aylığı</t>
  </si>
  <si>
    <t>Kıdem Aylığı</t>
  </si>
  <si>
    <t>Ek Gösterge</t>
  </si>
  <si>
    <t>Özel Hizmet Tazminatı</t>
  </si>
  <si>
    <t>Aile ve Çocuk Yardımı*</t>
  </si>
  <si>
    <t>Makam Tazminatı</t>
  </si>
  <si>
    <t>Dil Tazminatı</t>
  </si>
  <si>
    <t>Yan Ödeme</t>
  </si>
  <si>
    <t>Görev Tazminatı</t>
  </si>
  <si>
    <t>Ek ödeme</t>
  </si>
  <si>
    <t>Eğitim Öğretim Ödeneği</t>
  </si>
  <si>
    <t>Üniversite Ödeneği</t>
  </si>
  <si>
    <t>TOPLAM</t>
  </si>
  <si>
    <t xml:space="preserve">TABLO 2 : KESİNTİ YAPILAN KATKI PAYLARI </t>
  </si>
  <si>
    <t>FİİLEN ÖDENEN             (A)</t>
  </si>
  <si>
    <t>HAK EDİLEN (B)</t>
  </si>
  <si>
    <t>Emekli Keseneği %20</t>
  </si>
  <si>
    <t>Genel Sağlık S.% 12</t>
  </si>
  <si>
    <t>Hakediş Toplamı</t>
  </si>
  <si>
    <t xml:space="preserve">TABLO 3 : YASAL KESİNTİLER </t>
  </si>
  <si>
    <t>FİİLEN KESİLEN             (A)</t>
  </si>
  <si>
    <t>KESİLMESİ GEREKEN (B)</t>
  </si>
  <si>
    <t>Gelir Vergisi</t>
  </si>
  <si>
    <t>Damga Vergisi</t>
  </si>
  <si>
    <t>KİŞİDEN ALINACAK TUTAR</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</si>
  <si>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(7)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</si>
  <si>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BORÇLU</t>
  </si>
  <si>
    <t>KARAMANOĞLU MEHMETBEY ÜNİVERSİTESİ</t>
  </si>
  <si>
    <t>KMÜ Strateji Geliştirme D.Bşk.</t>
  </si>
  <si>
    <t>İdari Görev Ödeneği</t>
  </si>
  <si>
    <t>Geliştirme Ödeneği (*)</t>
  </si>
  <si>
    <t>Bildirim Tarihi                    :</t>
  </si>
  <si>
    <t>Adı ve Soyadı                     :</t>
  </si>
  <si>
    <t>İmza                                   :</t>
  </si>
  <si>
    <t>Banka ve Hesap Bilgisi</t>
  </si>
  <si>
    <t>İlişik Kesilme Tarihi</t>
  </si>
  <si>
    <t>5434 SK. 87. mad.'den</t>
  </si>
  <si>
    <t>HARCAMA YETKİLİSİ</t>
  </si>
  <si>
    <t>140 Nolu Hesaba Alınacak Tutar</t>
  </si>
  <si>
    <t>VERGİLERDEN MAHSUP EDİLECEK TUTAR</t>
  </si>
  <si>
    <t>Yükseköğr. Tazminatı</t>
  </si>
  <si>
    <t>Akademik Teşvik Öd.</t>
  </si>
  <si>
    <t>Tam Ödenecek Gün Sayısı</t>
  </si>
  <si>
    <t>2/3 Ödenecek Gün Sayısı</t>
  </si>
  <si>
    <t>Açığa Alınma</t>
  </si>
  <si>
    <t>TAM ÖDENMESİ GEREKEN KISIM</t>
  </si>
  <si>
    <t>2/3 ÖDENMESİ GEREKEN KISIM</t>
  </si>
  <si>
    <t>Harcama Birimi Adı-Kodu</t>
  </si>
  <si>
    <t>Borcun Sebebi</t>
  </si>
  <si>
    <t>T.C. Kimlik Numarası</t>
  </si>
  <si>
    <t>Emekli Sicil Numarası</t>
  </si>
  <si>
    <t>Toplu Sözleşme Ödeneği*</t>
  </si>
  <si>
    <t>Halk Bankası Sanayi Sitesi Şubesi</t>
  </si>
  <si>
    <t>TR300001200130900006000030</t>
  </si>
  <si>
    <t>BES Kesintisi</t>
  </si>
  <si>
    <t>İlk Yayın Tarihi    :05.02.2018</t>
  </si>
  <si>
    <t>Revizyon Tarihi    :</t>
  </si>
  <si>
    <t>Revizyon No        :00</t>
  </si>
  <si>
    <t>Sayfa No             :1/1</t>
  </si>
  <si>
    <t xml:space="preserve">     5434 - AÇIĞA ALINMA</t>
  </si>
  <si>
    <t>Hazırlayan</t>
  </si>
  <si>
    <t>Kalite Sistem Onayı</t>
  </si>
  <si>
    <t>Doküman No       : FR-201</t>
  </si>
  <si>
    <t xml:space="preserve"> KİŞİLERDEN ALACAKLARI HESAPLAMA CETVELİ   </t>
  </si>
  <si>
    <t>6698 sayılı Kişisel Verilerin Korunması Kanunu kapsamında, kişisel verilerimin saklanmasına kaydedilmesine peşinen izin verdiğimi ve muvafakat ettiğimi kabul, beyan ve taahhüt ederim.</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</si>
</sst>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Calibri"/>
      <family val="2"/>
      <charset val="162"/>
      <scheme val="minor"/>
    </font>
    <font>
      <b/>
      <sz val="11"/>
      <name val="Courier New Tur"/>
      <charset val="162"/>
    </font>
    <font>
      <b/>
      <sz val="10"/>
      <name val="Courier New Tur"/>
      <family val="3"/>
      <charset val="162"/>
    </font>
    <font>
      <b/>
      <sz val="10"/>
      <name val="Courier New"/>
      <family val="3"/>
      <charset val="162"/>
    </font>
    <font>
      <b/>
      <sz val="10.5"/>
      <name val="Courier New Tur"/>
      <family val="3"/>
      <charset val="162"/>
    </font>
    <font>
      <sz val="10"/>
      <name val="Arial"/>
      <family val="2"/>
      <charset val="162"/>
    </font>
    <font>
      <b/>
      <sz val="10.5"/>
      <name val="CG Times"/>
      <family val="1"/>
    </font>
    <font>
      <sz val="10"/>
      <name val="Times New Roman"/>
      <family val="1"/>
      <charset val="162"/>
    </font>
    <font>
      <b/>
      <i/>
      <sz val="10.5"/>
      <name val="Courier New Tur"/>
      <charset val="162"/>
    </font>
    <font>
      <b/>
      <sz val="10"/>
      <name val="CG Times"/>
      <family val="1"/>
    </font>
    <font>
      <sz val="10"/>
      <name val="CG Times"/>
      <family val="1"/>
    </font>
    <font>
      <b/>
      <sz val="10"/>
      <name val="Arial"/>
      <family val="2"/>
      <charset val="162"/>
    </font>
    <font>
      <sz val="9"/>
      <color indexed="81"/>
      <name val="Tahoma"/>
      <family val="2"/>
      <charset val="162"/>
    </font>
    <font>
      <b/>
      <sz val="9"/>
      <color indexed="81"/>
      <name val="Tahoma"/>
      <family val="2"/>
      <charset val="162"/>
    </font>
    <font>
      <b/>
      <sz val="10"/>
      <name val="Courier New"/>
      <family val="3"/>
    </font>
    <font>
      <b/>
      <sz val="10"/>
      <name val="Courier New Tur"/>
      <charset val="162"/>
    </font>
    <font>
      <b/>
      <sz val="10.5"/>
      <name val="Courier New Tur"/>
      <charset val="162"/>
    </font>
    <font>
      <b/>
      <sz val="9"/>
      <name val="Courier New"/>
      <family val="3"/>
      <charset val="162"/>
    </font>
    <font>
      <b/>
      <sz val="9"/>
      <name val="Courier New Tur"/>
      <family val="3"/>
      <charset val="162"/>
    </font>
    <font>
      <b/>
      <sz val="12"/>
      <name val="Calibri"/>
      <family val="2"/>
      <charset val="162"/>
      <scheme val="minor"/>
    </font>
    <font>
      <b/>
      <sz val="10"/>
      <name val="Calibri"/>
      <family val="2"/>
      <charset val="162"/>
      <scheme val="minor"/>
    </font>
    <font>
      <b/>
      <sz val="10.5"/>
      <name val="Calibri"/>
      <family val="2"/>
      <charset val="162"/>
      <scheme val="minor"/>
    </font>
    <font>
      <b/>
      <sz val="11"/>
      <color theme="1"/>
      <name val="Courier New"/>
      <family val="3"/>
      <charset val="162"/>
    </font>
    <font>
      <b/>
      <sz val="8"/>
      <name val="Courier New Tur"/>
      <family val="3"/>
      <charset val="162"/>
    </font>
    <font>
      <b/>
      <sz val="12"/>
      <color theme="1"/>
      <name val="Times New Roman"/>
      <family val="1"/>
      <charset val="162"/>
    </font>
    <font>
      <sz val="12"/>
      <color rgb="FF000000"/>
      <name val="Times New Roman"/>
      <family val="1"/>
      <charset val="162"/>
    </font>
    <font>
      <b/>
      <sz val="10"/>
      <color theme="1"/>
      <name val="Times New Roman"/>
      <family val="1"/>
      <charset val="162"/>
    </font>
  </fonts>
  <fills count="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190">
    <xf numFmtId="0" fontId="0" fillId="0" borderId="0" xfId="0"/>
    <xf numFmtId="0" fontId="0" fillId="0" borderId="0" xfId="0" applyProtection="1">
      <protection locked="0"/>
    </xf>
    <xf numFmtId="0" fontId="2" fillId="0" borderId="1" xfId="0" applyFont="1" applyBorder="1" applyAlignment="1" applyProtection="1">
      <alignment vertical="center"/>
    </xf>
    <xf numFmtId="0" fontId="2" fillId="0" borderId="1" xfId="0" applyFont="1" applyBorder="1" applyAlignment="1" applyProtection="1">
      <alignment horizontal="left" vertical="center"/>
    </xf>
    <xf numFmtId="0" fontId="4" fillId="0" borderId="1" xfId="0" applyFont="1" applyBorder="1" applyAlignment="1" applyProtection="1">
      <alignment horizontal="left" vertical="center"/>
    </xf>
    <xf numFmtId="0" fontId="5" fillId="0" borderId="0" xfId="0" applyFont="1" applyProtection="1">
      <protection locked="0"/>
    </xf>
    <xf numFmtId="0" fontId="4" fillId="0" borderId="1" xfId="0" applyFont="1" applyBorder="1" applyAlignment="1" applyProtection="1">
      <alignment vertical="center"/>
    </xf>
    <xf numFmtId="4" fontId="0" fillId="0" borderId="0" xfId="0" applyNumberFormat="1" applyProtection="1">
      <protection locked="0"/>
    </xf>
    <xf numFmtId="0" fontId="4" fillId="0" borderId="1" xfId="0" applyFont="1" applyBorder="1" applyAlignment="1" applyProtection="1">
      <alignment horizontal="right" vertical="center"/>
    </xf>
    <xf numFmtId="0" fontId="7" fillId="0" borderId="0" xfId="0" applyFont="1" applyProtection="1">
      <protection locked="0"/>
    </xf>
    <xf numFmtId="0" fontId="4" fillId="0" borderId="0" xfId="0" applyFont="1" applyBorder="1" applyAlignment="1" applyProtection="1">
      <alignment vertical="center"/>
    </xf>
    <xf numFmtId="4" fontId="4" fillId="0" borderId="0" xfId="0" applyNumberFormat="1" applyFont="1" applyBorder="1" applyAlignment="1" applyProtection="1">
      <alignment vertical="center"/>
    </xf>
    <xf numFmtId="0" fontId="6" fillId="0" borderId="0" xfId="0" applyFont="1" applyBorder="1" applyAlignment="1" applyProtection="1">
      <alignment vertical="center"/>
    </xf>
    <xf numFmtId="0" fontId="4" fillId="0" borderId="2" xfId="0" applyFont="1" applyBorder="1" applyAlignment="1" applyProtection="1">
      <alignment horizontal="right" vertical="center"/>
    </xf>
    <xf numFmtId="0" fontId="4" fillId="2" borderId="3" xfId="0" applyFont="1" applyFill="1" applyBorder="1" applyAlignment="1" applyProtection="1">
      <alignment horizontal="right" vertical="center"/>
    </xf>
    <xf numFmtId="4" fontId="4" fillId="2" borderId="4" xfId="0" applyNumberFormat="1" applyFont="1" applyFill="1" applyBorder="1" applyAlignment="1" applyProtection="1">
      <alignment vertical="center"/>
    </xf>
    <xf numFmtId="0" fontId="4" fillId="2" borderId="4" xfId="0" applyFont="1" applyFill="1" applyBorder="1" applyAlignment="1" applyProtection="1">
      <alignment vertical="center"/>
    </xf>
    <xf numFmtId="49" fontId="6" fillId="2" borderId="4" xfId="0" applyNumberFormat="1" applyFont="1" applyFill="1" applyBorder="1" applyAlignment="1" applyProtection="1">
      <alignment horizontal="center" vertical="center"/>
    </xf>
    <xf numFmtId="4" fontId="4" fillId="2" borderId="5" xfId="0" applyNumberFormat="1" applyFont="1" applyFill="1" applyBorder="1" applyAlignment="1" applyProtection="1">
      <alignment vertical="center"/>
    </xf>
    <xf numFmtId="49" fontId="6" fillId="0" borderId="0" xfId="0" applyNumberFormat="1" applyFont="1" applyBorder="1" applyAlignment="1" applyProtection="1">
      <alignment horizontal="center" vertical="center"/>
    </xf>
    <xf numFmtId="0" fontId="0" fillId="0" borderId="0" xfId="0" applyBorder="1" applyAlignment="1" applyProtection="1">
      <alignment vertical="center"/>
    </xf>
    <xf numFmtId="0" fontId="0" fillId="0" borderId="0" xfId="0" applyBorder="1" applyProtection="1">
      <protection locked="0"/>
    </xf>
    <xf numFmtId="0" fontId="11" fillId="0" borderId="0" xfId="0" applyFont="1" applyBorder="1" applyProtection="1"/>
    <xf numFmtId="0" fontId="9" fillId="0" borderId="0" xfId="0" applyFont="1" applyBorder="1" applyAlignment="1" applyProtection="1">
      <alignment horizontal="center" vertical="center"/>
    </xf>
    <xf numFmtId="0" fontId="4" fillId="0" borderId="1" xfId="0" applyFont="1" applyBorder="1" applyAlignment="1" applyProtection="1">
      <alignment horizontal="center" vertical="center" wrapText="1"/>
    </xf>
    <xf numFmtId="0" fontId="0" fillId="0" borderId="6" xfId="0" applyBorder="1" applyProtection="1"/>
    <xf numFmtId="0" fontId="0" fillId="0" borderId="7" xfId="0" applyBorder="1" applyProtection="1"/>
    <xf numFmtId="0" fontId="0" fillId="0" borderId="8" xfId="0" applyBorder="1" applyProtection="1"/>
    <xf numFmtId="0" fontId="0" fillId="0" borderId="9" xfId="0" applyBorder="1" applyProtection="1"/>
    <xf numFmtId="4" fontId="0" fillId="0" borderId="9" xfId="0" applyNumberFormat="1" applyBorder="1" applyProtection="1"/>
    <xf numFmtId="0" fontId="10" fillId="0" borderId="0" xfId="0" applyFont="1" applyBorder="1" applyAlignment="1" applyProtection="1"/>
    <xf numFmtId="0" fontId="0" fillId="0" borderId="10" xfId="0" applyBorder="1" applyProtection="1"/>
    <xf numFmtId="0" fontId="0" fillId="0" borderId="11" xfId="0" applyBorder="1" applyProtection="1"/>
    <xf numFmtId="0" fontId="0" fillId="0" borderId="11" xfId="0" applyBorder="1" applyAlignment="1" applyProtection="1"/>
    <xf numFmtId="0" fontId="0" fillId="0" borderId="12" xfId="0" applyBorder="1" applyProtection="1"/>
    <xf numFmtId="0" fontId="15" fillId="0" borderId="1" xfId="0" applyFont="1" applyBorder="1" applyAlignment="1" applyProtection="1">
      <alignment vertical="center"/>
    </xf>
    <xf numFmtId="4" fontId="16" fillId="0" borderId="3" xfId="0" applyNumberFormat="1" applyFont="1" applyBorder="1" applyAlignment="1" applyProtection="1">
      <alignment vertical="center"/>
      <protection hidden="1"/>
    </xf>
    <xf numFmtId="3" fontId="16" fillId="0" borderId="3" xfId="0" applyNumberFormat="1" applyFont="1" applyBorder="1" applyAlignment="1" applyProtection="1">
      <alignment vertical="center"/>
      <protection hidden="1"/>
    </xf>
    <xf numFmtId="4" fontId="16" fillId="0" borderId="5" xfId="0" applyNumberFormat="1" applyFont="1" applyBorder="1" applyAlignment="1" applyProtection="1">
      <alignment vertical="center"/>
      <protection hidden="1"/>
    </xf>
    <xf numFmtId="49" fontId="6" fillId="0" borderId="3" xfId="0" applyNumberFormat="1" applyFont="1" applyBorder="1" applyAlignment="1" applyProtection="1">
      <alignment horizontal="center" vertical="center"/>
      <protection hidden="1"/>
    </xf>
    <xf numFmtId="4" fontId="4" fillId="0" borderId="5" xfId="0" applyNumberFormat="1" applyFont="1" applyBorder="1" applyAlignment="1" applyProtection="1">
      <alignment vertical="center"/>
      <protection hidden="1"/>
    </xf>
    <xf numFmtId="0" fontId="6" fillId="0" borderId="3" xfId="0" applyFont="1" applyBorder="1" applyAlignment="1" applyProtection="1">
      <alignment vertical="center"/>
      <protection hidden="1"/>
    </xf>
    <xf numFmtId="0" fontId="16" fillId="0" borderId="5" xfId="0" applyFont="1" applyBorder="1" applyAlignment="1" applyProtection="1">
      <alignment vertical="center"/>
      <protection hidden="1"/>
    </xf>
    <xf numFmtId="0" fontId="16" fillId="0" borderId="3" xfId="0" applyFont="1" applyBorder="1" applyAlignment="1" applyProtection="1">
      <alignment vertical="center"/>
      <protection hidden="1"/>
    </xf>
    <xf numFmtId="0" fontId="4" fillId="0" borderId="13" xfId="0" applyFont="1" applyBorder="1" applyAlignment="1" applyProtection="1">
      <alignment vertical="center"/>
      <protection hidden="1"/>
    </xf>
    <xf numFmtId="49" fontId="6" fillId="0" borderId="14" xfId="0" applyNumberFormat="1" applyFont="1" applyBorder="1" applyAlignment="1" applyProtection="1">
      <alignment horizontal="center" vertical="center"/>
      <protection hidden="1"/>
    </xf>
    <xf numFmtId="4" fontId="4" fillId="0" borderId="13" xfId="0" applyNumberFormat="1" applyFont="1" applyBorder="1" applyAlignment="1" applyProtection="1">
      <alignment vertical="center"/>
      <protection hidden="1"/>
    </xf>
    <xf numFmtId="4" fontId="19" fillId="0" borderId="3" xfId="0" applyNumberFormat="1" applyFont="1" applyBorder="1" applyAlignment="1" applyProtection="1">
      <alignment vertical="center"/>
      <protection hidden="1"/>
    </xf>
    <xf numFmtId="4" fontId="19" fillId="0" borderId="5" xfId="0" applyNumberFormat="1" applyFont="1" applyBorder="1" applyAlignment="1" applyProtection="1">
      <alignment vertical="center"/>
      <protection hidden="1"/>
    </xf>
    <xf numFmtId="0" fontId="20" fillId="3" borderId="3" xfId="0" applyFont="1" applyFill="1" applyBorder="1" applyAlignment="1" applyProtection="1">
      <alignment vertical="center"/>
      <protection hidden="1"/>
    </xf>
    <xf numFmtId="0" fontId="20" fillId="3" borderId="4" xfId="0" applyFont="1" applyFill="1" applyBorder="1" applyAlignment="1" applyProtection="1">
      <alignment vertical="center"/>
      <protection hidden="1"/>
    </xf>
    <xf numFmtId="0" fontId="20" fillId="3" borderId="3" xfId="0" applyFont="1" applyFill="1" applyBorder="1" applyAlignment="1" applyProtection="1">
      <alignment vertical="center"/>
    </xf>
    <xf numFmtId="0" fontId="20" fillId="3" borderId="4" xfId="0" applyFont="1" applyFill="1" applyBorder="1" applyAlignment="1" applyProtection="1">
      <alignment vertical="center"/>
    </xf>
    <xf numFmtId="0" fontId="8" fillId="0" borderId="0" xfId="0" applyFont="1" applyBorder="1" applyAlignment="1" applyProtection="1">
      <alignment horizontal="center" vertical="center"/>
    </xf>
    <xf numFmtId="0" fontId="2" fillId="0" borderId="3" xfId="0" applyFont="1" applyBorder="1" applyAlignment="1" applyProtection="1">
      <alignment horizontal="left" vertical="center"/>
    </xf>
    <xf numFmtId="4" fontId="16" fillId="0" borderId="1" xfId="0" applyNumberFormat="1" applyFont="1" applyBorder="1" applyAlignment="1" applyProtection="1">
      <alignment vertical="center"/>
      <protection hidden="1"/>
    </xf>
    <xf numFmtId="0" fontId="16" fillId="0" borderId="13" xfId="0" applyFont="1" applyBorder="1" applyAlignment="1" applyProtection="1">
      <alignment vertical="center"/>
    </xf>
    <xf numFmtId="0" fontId="16" fillId="0" borderId="14" xfId="0" applyFont="1" applyBorder="1" applyAlignment="1" applyProtection="1">
      <alignment vertical="center"/>
    </xf>
    <xf numFmtId="4" fontId="16" fillId="0" borderId="5" xfId="0" applyNumberFormat="1" applyFont="1" applyBorder="1" applyAlignment="1" applyProtection="1">
      <alignment vertical="center"/>
    </xf>
    <xf numFmtId="0" fontId="24" fillId="3" borderId="29" xfId="0" applyFont="1" applyFill="1" applyBorder="1" applyAlignment="1">
      <alignment horizontal="center" vertical="center" wrapText="1"/>
    </xf>
    <xf numFmtId="0" fontId="24" fillId="3" borderId="22"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3" borderId="30" xfId="0" applyFont="1" applyFill="1" applyBorder="1" applyAlignment="1">
      <alignment horizontal="center" vertical="center" wrapText="1"/>
    </xf>
    <xf numFmtId="0" fontId="24" fillId="3" borderId="27" xfId="0" applyFont="1" applyFill="1" applyBorder="1" applyAlignment="1">
      <alignment horizontal="center" vertical="center" wrapText="1"/>
    </xf>
    <xf numFmtId="0" fontId="0" fillId="0" borderId="21"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8" xfId="0" applyBorder="1" applyAlignment="1" applyProtection="1">
      <alignment horizontal="center"/>
      <protection locked="0"/>
    </xf>
    <xf numFmtId="0" fontId="25" fillId="3" borderId="22" xfId="0" applyFont="1" applyFill="1" applyBorder="1" applyAlignment="1">
      <alignment horizontal="left" vertical="center" wrapText="1"/>
    </xf>
    <xf numFmtId="0" fontId="25" fillId="3" borderId="23" xfId="0" applyFont="1" applyFill="1" applyBorder="1" applyAlignment="1">
      <alignment horizontal="left" vertical="center" wrapText="1"/>
    </xf>
    <xf numFmtId="0" fontId="25" fillId="3" borderId="1" xfId="0" applyFont="1" applyFill="1" applyBorder="1" applyAlignment="1">
      <alignment horizontal="left" vertical="center" wrapText="1"/>
    </xf>
    <xf numFmtId="0" fontId="25" fillId="3" borderId="25" xfId="0" applyFont="1" applyFill="1" applyBorder="1" applyAlignment="1">
      <alignment horizontal="left" vertical="center" wrapText="1"/>
    </xf>
    <xf numFmtId="0" fontId="25" fillId="3" borderId="27" xfId="0" applyFont="1" applyFill="1" applyBorder="1" applyAlignment="1">
      <alignment horizontal="left" vertical="center" wrapText="1"/>
    </xf>
    <xf numFmtId="0" fontId="25" fillId="3" borderId="28" xfId="0" applyFont="1" applyFill="1" applyBorder="1" applyAlignment="1">
      <alignment horizontal="left" vertical="center" wrapText="1"/>
    </xf>
    <xf numFmtId="4" fontId="16" fillId="0" borderId="3" xfId="0" applyNumberFormat="1" applyFont="1" applyBorder="1" applyAlignment="1" applyProtection="1">
      <alignment horizontal="center" vertical="center"/>
    </xf>
    <xf numFmtId="4" fontId="16" fillId="0" borderId="4" xfId="0" applyNumberFormat="1" applyFont="1" applyBorder="1" applyAlignment="1" applyProtection="1">
      <alignment horizontal="center" vertical="center"/>
    </xf>
    <xf numFmtId="4" fontId="4" fillId="0" borderId="3" xfId="0" applyNumberFormat="1" applyFont="1" applyBorder="1" applyAlignment="1" applyProtection="1">
      <alignment horizontal="right" vertical="center"/>
      <protection hidden="1"/>
    </xf>
    <xf numFmtId="4" fontId="4" fillId="0" borderId="5" xfId="0" applyNumberFormat="1" applyFont="1" applyBorder="1" applyAlignment="1" applyProtection="1">
      <alignment horizontal="right" vertical="center"/>
      <protection hidden="1"/>
    </xf>
    <xf numFmtId="4" fontId="16" fillId="4" borderId="3" xfId="0" applyNumberFormat="1" applyFont="1" applyFill="1" applyBorder="1" applyAlignment="1" applyProtection="1">
      <alignment horizontal="right" vertical="center"/>
      <protection locked="0"/>
    </xf>
    <xf numFmtId="4" fontId="16" fillId="4" borderId="5" xfId="0" applyNumberFormat="1" applyFont="1" applyFill="1" applyBorder="1" applyAlignment="1" applyProtection="1">
      <alignment horizontal="right" vertical="center"/>
      <protection locked="0"/>
    </xf>
    <xf numFmtId="0" fontId="4" fillId="0" borderId="14"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4" fontId="16" fillId="0" borderId="4" xfId="0" applyNumberFormat="1" applyFont="1" applyBorder="1" applyAlignment="1" applyProtection="1">
      <alignment horizontal="center" vertical="center"/>
      <protection hidden="1"/>
    </xf>
    <xf numFmtId="4" fontId="16" fillId="0" borderId="5" xfId="0" applyNumberFormat="1" applyFont="1" applyBorder="1" applyAlignment="1" applyProtection="1">
      <alignment horizontal="center" vertical="center"/>
      <protection hidden="1"/>
    </xf>
    <xf numFmtId="4" fontId="4" fillId="0" borderId="3" xfId="0" applyNumberFormat="1" applyFont="1" applyBorder="1" applyAlignment="1" applyProtection="1">
      <alignment horizontal="center" vertical="center"/>
      <protection hidden="1"/>
    </xf>
    <xf numFmtId="4" fontId="4" fillId="0" borderId="4" xfId="0" applyNumberFormat="1" applyFont="1" applyBorder="1" applyAlignment="1" applyProtection="1">
      <alignment horizontal="center" vertical="center"/>
      <protection hidden="1"/>
    </xf>
    <xf numFmtId="0" fontId="1" fillId="0" borderId="8"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4" borderId="3" xfId="0" applyFont="1" applyFill="1" applyBorder="1" applyAlignment="1" applyProtection="1">
      <alignment horizontal="center"/>
      <protection locked="0"/>
    </xf>
    <xf numFmtId="0" fontId="1" fillId="4" borderId="4" xfId="0" applyFont="1" applyFill="1" applyBorder="1" applyAlignment="1" applyProtection="1">
      <alignment horizontal="center"/>
      <protection locked="0"/>
    </xf>
    <xf numFmtId="0" fontId="1" fillId="4" borderId="5" xfId="0" applyFont="1" applyFill="1" applyBorder="1" applyAlignment="1" applyProtection="1">
      <alignment horizontal="center"/>
      <protection locked="0"/>
    </xf>
    <xf numFmtId="0" fontId="0" fillId="0" borderId="19" xfId="0" applyBorder="1" applyAlignment="1" applyProtection="1">
      <alignment horizontal="center" vertical="center"/>
    </xf>
    <xf numFmtId="0" fontId="15" fillId="0" borderId="3" xfId="0" applyFont="1" applyBorder="1" applyAlignment="1" applyProtection="1">
      <alignment horizontal="center"/>
    </xf>
    <xf numFmtId="0" fontId="15" fillId="0" borderId="4" xfId="0" applyFont="1" applyBorder="1" applyAlignment="1" applyProtection="1">
      <alignment horizontal="center"/>
    </xf>
    <xf numFmtId="0" fontId="15" fillId="0" borderId="5" xfId="0" applyFont="1" applyBorder="1" applyAlignment="1" applyProtection="1">
      <alignment horizontal="center"/>
    </xf>
    <xf numFmtId="0" fontId="18" fillId="0" borderId="1" xfId="0" applyFont="1" applyBorder="1" applyAlignment="1" applyProtection="1">
      <alignment horizontal="left" vertical="center"/>
    </xf>
    <xf numFmtId="0" fontId="14" fillId="4" borderId="3" xfId="0" applyFont="1" applyFill="1" applyBorder="1" applyAlignment="1" applyProtection="1">
      <alignment horizontal="left" vertical="center"/>
      <protection locked="0"/>
    </xf>
    <xf numFmtId="0" fontId="14" fillId="4" borderId="5" xfId="0" applyFont="1" applyFill="1" applyBorder="1" applyAlignment="1" applyProtection="1">
      <alignment horizontal="left" vertical="center"/>
      <protection locked="0"/>
    </xf>
    <xf numFmtId="0" fontId="22" fillId="4" borderId="14" xfId="0" applyFont="1" applyFill="1" applyBorder="1" applyAlignment="1" applyProtection="1">
      <alignment horizontal="left" vertical="center"/>
      <protection locked="0"/>
    </xf>
    <xf numFmtId="0" fontId="22" fillId="4" borderId="13" xfId="0" applyFont="1" applyFill="1" applyBorder="1" applyAlignment="1" applyProtection="1">
      <alignment horizontal="left" vertical="center"/>
      <protection locked="0"/>
    </xf>
    <xf numFmtId="0" fontId="22" fillId="4" borderId="15" xfId="0" applyFont="1" applyFill="1" applyBorder="1" applyAlignment="1" applyProtection="1">
      <alignment horizontal="left" vertical="center"/>
      <protection locked="0"/>
    </xf>
    <xf numFmtId="0" fontId="22" fillId="4" borderId="16" xfId="0" applyFont="1" applyFill="1" applyBorder="1" applyAlignment="1" applyProtection="1">
      <alignment horizontal="left" vertical="center"/>
      <protection locked="0"/>
    </xf>
    <xf numFmtId="0" fontId="0" fillId="0" borderId="1" xfId="0" applyBorder="1" applyAlignment="1" applyProtection="1">
      <alignment horizontal="center" vertical="center"/>
    </xf>
    <xf numFmtId="0" fontId="2" fillId="0" borderId="0" xfId="0" applyFont="1" applyBorder="1" applyAlignment="1" applyProtection="1">
      <alignment horizontal="left" vertical="center"/>
    </xf>
    <xf numFmtId="0" fontId="4" fillId="0" borderId="3" xfId="0" applyFont="1" applyBorder="1" applyAlignment="1" applyProtection="1">
      <alignment horizontal="center" vertical="center" wrapText="1"/>
    </xf>
    <xf numFmtId="0" fontId="1" fillId="3" borderId="3" xfId="0" applyFont="1" applyFill="1" applyBorder="1" applyAlignment="1" applyProtection="1">
      <alignment horizontal="center"/>
      <protection hidden="1"/>
    </xf>
    <xf numFmtId="0" fontId="1" fillId="3" borderId="4" xfId="0" applyFont="1" applyFill="1" applyBorder="1" applyAlignment="1" applyProtection="1">
      <alignment horizontal="center"/>
      <protection hidden="1"/>
    </xf>
    <xf numFmtId="0" fontId="1" fillId="3" borderId="5" xfId="0" applyFont="1" applyFill="1" applyBorder="1" applyAlignment="1" applyProtection="1">
      <alignment horizontal="center"/>
      <protection hidden="1"/>
    </xf>
    <xf numFmtId="4" fontId="4" fillId="3" borderId="1" xfId="0" applyNumberFormat="1" applyFont="1" applyFill="1" applyBorder="1" applyAlignment="1" applyProtection="1">
      <alignment horizontal="right" vertical="center"/>
      <protection hidden="1"/>
    </xf>
    <xf numFmtId="4" fontId="4" fillId="0" borderId="1" xfId="0" applyNumberFormat="1" applyFont="1" applyBorder="1" applyAlignment="1" applyProtection="1">
      <alignment horizontal="right" vertical="center"/>
      <protection hidden="1"/>
    </xf>
    <xf numFmtId="4" fontId="4" fillId="0" borderId="5" xfId="0" applyNumberFormat="1" applyFont="1" applyBorder="1" applyAlignment="1" applyProtection="1">
      <alignment horizontal="center" vertical="center"/>
      <protection hidden="1"/>
    </xf>
    <xf numFmtId="4" fontId="16" fillId="0" borderId="3" xfId="0" applyNumberFormat="1" applyFont="1" applyBorder="1" applyAlignment="1" applyProtection="1">
      <alignment horizontal="center" vertical="center"/>
      <protection hidden="1"/>
    </xf>
    <xf numFmtId="0" fontId="4" fillId="0" borderId="0" xfId="0" applyFont="1" applyBorder="1" applyAlignment="1" applyProtection="1">
      <alignment horizontal="left" vertical="center"/>
    </xf>
    <xf numFmtId="0" fontId="4" fillId="0" borderId="1" xfId="0" applyFont="1" applyBorder="1" applyAlignment="1" applyProtection="1">
      <alignment horizontal="center" vertical="center" wrapText="1"/>
    </xf>
    <xf numFmtId="4" fontId="4" fillId="0" borderId="3" xfId="0" applyNumberFormat="1" applyFont="1" applyBorder="1" applyAlignment="1" applyProtection="1">
      <alignment horizontal="right" vertical="center"/>
    </xf>
    <xf numFmtId="4" fontId="4" fillId="0" borderId="5" xfId="0" applyNumberFormat="1" applyFont="1" applyBorder="1" applyAlignment="1" applyProtection="1">
      <alignment horizontal="right" vertical="center"/>
    </xf>
    <xf numFmtId="0" fontId="26" fillId="0" borderId="6" xfId="0" applyFont="1" applyBorder="1" applyAlignment="1">
      <alignment horizontal="center" vertical="top" wrapText="1"/>
    </xf>
    <xf numFmtId="0" fontId="26" fillId="0" borderId="31" xfId="0" applyFont="1" applyBorder="1" applyAlignment="1">
      <alignment horizontal="center" vertical="top" wrapText="1"/>
    </xf>
    <xf numFmtId="0" fontId="26" fillId="0" borderId="10" xfId="0" applyFont="1" applyBorder="1" applyAlignment="1">
      <alignment horizontal="center" vertical="top" wrapText="1"/>
    </xf>
    <xf numFmtId="0" fontId="26" fillId="0" borderId="11" xfId="0" applyFont="1" applyBorder="1" applyAlignment="1">
      <alignment horizontal="center" vertical="top" wrapText="1"/>
    </xf>
    <xf numFmtId="0" fontId="26" fillId="0" borderId="7" xfId="0" applyFont="1" applyBorder="1" applyAlignment="1">
      <alignment horizontal="center" vertical="top" wrapText="1"/>
    </xf>
    <xf numFmtId="0" fontId="26" fillId="0" borderId="12" xfId="0" applyFont="1" applyBorder="1" applyAlignment="1">
      <alignment horizontal="center" vertical="top" wrapText="1"/>
    </xf>
    <xf numFmtId="0" fontId="0" fillId="0" borderId="11" xfId="0" applyBorder="1" applyAlignment="1" applyProtection="1">
      <alignment horizontal="center"/>
    </xf>
    <xf numFmtId="0" fontId="8" fillId="0" borderId="0" xfId="0" applyFont="1" applyBorder="1" applyAlignment="1" applyProtection="1">
      <alignment horizontal="center" vertical="center"/>
    </xf>
    <xf numFmtId="0" fontId="21" fillId="0" borderId="3" xfId="0" applyFont="1" applyBorder="1" applyAlignment="1" applyProtection="1">
      <alignment horizontal="right" vertical="center"/>
    </xf>
    <xf numFmtId="0" fontId="21" fillId="0" borderId="4" xfId="0" applyFont="1" applyBorder="1" applyAlignment="1" applyProtection="1">
      <alignment horizontal="right" vertical="center"/>
    </xf>
    <xf numFmtId="0" fontId="21" fillId="0" borderId="5" xfId="0" applyFont="1" applyBorder="1" applyAlignment="1" applyProtection="1">
      <alignment horizontal="right" vertical="center"/>
    </xf>
    <xf numFmtId="2" fontId="21" fillId="3" borderId="14" xfId="0" applyNumberFormat="1" applyFont="1" applyFill="1" applyBorder="1" applyAlignment="1" applyProtection="1">
      <alignment horizontal="justify" vertical="center" wrapText="1"/>
    </xf>
    <xf numFmtId="2" fontId="21" fillId="3" borderId="17" xfId="0" applyNumberFormat="1" applyFont="1" applyFill="1" applyBorder="1" applyAlignment="1" applyProtection="1">
      <alignment horizontal="justify" vertical="center" wrapText="1"/>
    </xf>
    <xf numFmtId="2" fontId="21" fillId="3" borderId="13" xfId="0" applyNumberFormat="1" applyFont="1" applyFill="1" applyBorder="1" applyAlignment="1" applyProtection="1">
      <alignment horizontal="justify" vertical="center" wrapText="1"/>
    </xf>
    <xf numFmtId="2" fontId="21" fillId="3" borderId="15" xfId="0" applyNumberFormat="1" applyFont="1" applyFill="1" applyBorder="1" applyAlignment="1" applyProtection="1">
      <alignment horizontal="justify" vertical="center" wrapText="1"/>
    </xf>
    <xf numFmtId="2" fontId="21" fillId="3" borderId="18" xfId="0" applyNumberFormat="1" applyFont="1" applyFill="1" applyBorder="1" applyAlignment="1" applyProtection="1">
      <alignment horizontal="justify" vertical="center" wrapText="1"/>
    </xf>
    <xf numFmtId="2" fontId="21" fillId="3" borderId="16" xfId="0" applyNumberFormat="1" applyFont="1" applyFill="1" applyBorder="1" applyAlignment="1" applyProtection="1">
      <alignment horizontal="justify" vertical="center" wrapText="1"/>
    </xf>
    <xf numFmtId="0" fontId="9" fillId="0" borderId="0" xfId="0" applyFont="1" applyBorder="1" applyAlignment="1" applyProtection="1">
      <alignment horizontal="center" vertical="center"/>
    </xf>
    <xf numFmtId="0" fontId="9" fillId="3" borderId="0" xfId="0" applyFont="1" applyFill="1" applyBorder="1" applyAlignment="1" applyProtection="1">
      <alignment horizontal="center" vertical="center"/>
    </xf>
    <xf numFmtId="0" fontId="10" fillId="4" borderId="0" xfId="0" applyFont="1" applyFill="1" applyBorder="1" applyAlignment="1" applyProtection="1">
      <alignment horizontal="center"/>
      <protection locked="0"/>
    </xf>
    <xf numFmtId="0" fontId="20" fillId="3" borderId="3" xfId="0" applyFont="1" applyFill="1" applyBorder="1" applyAlignment="1" applyProtection="1">
      <alignment horizontal="right" vertical="center"/>
    </xf>
    <xf numFmtId="0" fontId="20" fillId="3" borderId="4" xfId="0" applyFont="1" applyFill="1" applyBorder="1" applyAlignment="1" applyProtection="1">
      <alignment horizontal="right" vertical="center"/>
    </xf>
    <xf numFmtId="0" fontId="20" fillId="3" borderId="5" xfId="0" applyFont="1" applyFill="1" applyBorder="1" applyAlignment="1" applyProtection="1">
      <alignment horizontal="right" vertical="center"/>
    </xf>
    <xf numFmtId="0" fontId="20" fillId="3" borderId="3" xfId="0" applyFont="1" applyFill="1" applyBorder="1" applyAlignment="1" applyProtection="1">
      <alignment horizontal="right" vertical="center"/>
      <protection hidden="1"/>
    </xf>
    <xf numFmtId="0" fontId="20" fillId="3" borderId="4" xfId="0" applyFont="1" applyFill="1" applyBorder="1" applyAlignment="1" applyProtection="1">
      <alignment horizontal="right" vertical="center"/>
      <protection hidden="1"/>
    </xf>
    <xf numFmtId="0" fontId="20" fillId="3" borderId="5" xfId="0" applyFont="1" applyFill="1" applyBorder="1" applyAlignment="1" applyProtection="1">
      <alignment horizontal="right" vertical="center"/>
      <protection hidden="1"/>
    </xf>
    <xf numFmtId="4" fontId="19" fillId="0" borderId="3" xfId="0" applyNumberFormat="1" applyFont="1" applyBorder="1" applyAlignment="1" applyProtection="1">
      <alignment horizontal="center" vertical="center"/>
      <protection hidden="1"/>
    </xf>
    <xf numFmtId="4" fontId="19" fillId="0" borderId="4" xfId="0" applyNumberFormat="1" applyFont="1" applyBorder="1" applyAlignment="1" applyProtection="1">
      <alignment horizontal="center" vertical="center"/>
      <protection hidden="1"/>
    </xf>
    <xf numFmtId="4" fontId="19" fillId="0" borderId="5" xfId="0" applyNumberFormat="1" applyFont="1" applyBorder="1" applyAlignment="1" applyProtection="1">
      <alignment horizontal="center" vertical="center"/>
      <protection hidden="1"/>
    </xf>
    <xf numFmtId="0" fontId="14" fillId="4" borderId="1" xfId="0" applyFont="1" applyFill="1" applyBorder="1" applyAlignment="1" applyProtection="1">
      <alignment horizontal="center" vertical="center"/>
      <protection locked="0"/>
    </xf>
    <xf numFmtId="14" fontId="15" fillId="4" borderId="1" xfId="0" applyNumberFormat="1" applyFont="1" applyFill="1" applyBorder="1" applyAlignment="1" applyProtection="1">
      <alignment horizontal="center"/>
      <protection locked="0"/>
    </xf>
    <xf numFmtId="0" fontId="15" fillId="4" borderId="1" xfId="0" applyFont="1" applyFill="1" applyBorder="1" applyAlignment="1" applyProtection="1">
      <alignment horizontal="center"/>
      <protection locked="0"/>
    </xf>
    <xf numFmtId="0" fontId="3" fillId="4" borderId="3"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17" fillId="3" borderId="3" xfId="0" applyFont="1" applyFill="1" applyBorder="1" applyAlignment="1" applyProtection="1">
      <alignment horizontal="center" vertical="center"/>
    </xf>
    <xf numFmtId="0" fontId="17" fillId="3" borderId="5" xfId="0" applyFont="1" applyFill="1" applyBorder="1" applyAlignment="1" applyProtection="1">
      <alignment horizontal="center" vertical="center"/>
    </xf>
    <xf numFmtId="0" fontId="15" fillId="4" borderId="14" xfId="0" applyFont="1" applyFill="1" applyBorder="1" applyAlignment="1" applyProtection="1">
      <alignment horizontal="center" wrapText="1"/>
      <protection locked="0"/>
    </xf>
    <xf numFmtId="0" fontId="15" fillId="4" borderId="17" xfId="0" applyFont="1" applyFill="1" applyBorder="1" applyAlignment="1" applyProtection="1">
      <alignment horizontal="center" wrapText="1"/>
      <protection locked="0"/>
    </xf>
    <xf numFmtId="0" fontId="15" fillId="4" borderId="13" xfId="0" applyFont="1" applyFill="1" applyBorder="1" applyAlignment="1" applyProtection="1">
      <alignment horizontal="center" wrapText="1"/>
      <protection locked="0"/>
    </xf>
    <xf numFmtId="0" fontId="15" fillId="4" borderId="15" xfId="0" applyFont="1" applyFill="1" applyBorder="1" applyAlignment="1" applyProtection="1">
      <alignment horizontal="center" wrapText="1"/>
      <protection locked="0"/>
    </xf>
    <xf numFmtId="0" fontId="15" fillId="4" borderId="18" xfId="0" applyFont="1" applyFill="1" applyBorder="1" applyAlignment="1" applyProtection="1">
      <alignment horizontal="center" wrapText="1"/>
      <protection locked="0"/>
    </xf>
    <xf numFmtId="0" fontId="15" fillId="4" borderId="16" xfId="0" applyFont="1" applyFill="1" applyBorder="1" applyAlignment="1" applyProtection="1">
      <alignment horizontal="center" wrapText="1"/>
      <protection locked="0"/>
    </xf>
    <xf numFmtId="4" fontId="3" fillId="3" borderId="3" xfId="0" applyNumberFormat="1" applyFont="1" applyFill="1" applyBorder="1" applyAlignment="1" applyProtection="1">
      <alignment horizontal="center" vertical="center"/>
      <protection hidden="1"/>
    </xf>
    <xf numFmtId="0" fontId="3" fillId="3" borderId="5" xfId="0" applyFont="1" applyFill="1" applyBorder="1" applyAlignment="1" applyProtection="1">
      <alignment horizontal="center" vertical="center"/>
      <protection hidden="1"/>
    </xf>
    <xf numFmtId="0" fontId="3" fillId="3" borderId="3"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0" fontId="23" fillId="3" borderId="3" xfId="0" applyFont="1" applyFill="1" applyBorder="1" applyAlignment="1" applyProtection="1">
      <alignment horizontal="center" vertical="center" wrapText="1"/>
    </xf>
    <xf numFmtId="0" fontId="23" fillId="3" borderId="4" xfId="0" applyFont="1" applyFill="1" applyBorder="1" applyAlignment="1" applyProtection="1">
      <alignment horizontal="center" vertical="center" wrapText="1"/>
    </xf>
    <xf numFmtId="0" fontId="23" fillId="3" borderId="5"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2" fillId="0" borderId="14" xfId="0" applyFont="1" applyBorder="1" applyAlignment="1" applyProtection="1">
      <alignment horizontal="left" vertical="center"/>
    </xf>
    <xf numFmtId="0" fontId="2" fillId="0" borderId="13" xfId="0" applyFont="1" applyBorder="1" applyAlignment="1" applyProtection="1">
      <alignment horizontal="left" vertical="center"/>
    </xf>
    <xf numFmtId="0" fontId="2" fillId="0" borderId="15" xfId="0" applyFont="1" applyBorder="1" applyAlignment="1" applyProtection="1">
      <alignment horizontal="left" vertical="center"/>
    </xf>
    <xf numFmtId="0" fontId="2" fillId="0" borderId="16" xfId="0" applyFont="1" applyBorder="1" applyAlignment="1" applyProtection="1">
      <alignment horizontal="left" vertical="center"/>
    </xf>
    <xf numFmtId="0" fontId="2" fillId="0" borderId="14" xfId="0" applyFont="1" applyBorder="1" applyAlignment="1" applyProtection="1">
      <alignment horizontal="left" vertical="center" wrapText="1"/>
    </xf>
    <xf numFmtId="0" fontId="2" fillId="0" borderId="13" xfId="0" applyFont="1" applyBorder="1" applyAlignment="1" applyProtection="1">
      <alignment horizontal="left" vertical="center" wrapText="1"/>
    </xf>
    <xf numFmtId="0" fontId="2" fillId="0" borderId="15" xfId="0" applyFont="1" applyBorder="1" applyAlignment="1" applyProtection="1">
      <alignment horizontal="left" vertical="center" wrapText="1"/>
    </xf>
    <xf numFmtId="0" fontId="2" fillId="0" borderId="16" xfId="0" applyFont="1" applyBorder="1" applyAlignment="1" applyProtection="1">
      <alignment horizontal="left" vertical="center" wrapText="1"/>
    </xf>
    <xf numFmtId="0" fontId="4" fillId="0" borderId="0" xfId="0" applyFont="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409578</xdr:colOff>
      <xdr:row>0</xdr:row>
      <xdr:rowOff>66680</xdr:rowOff>
    </xdr:from>
    <xdr:to>
      <xdr:col>2</xdr:col>
      <xdr:colOff>1105553</xdr:colOff>
      <xdr:row>3</xdr:row>
      <xdr:rowOff>190678</xdr:rowOff>
    </xdr:to>
    <xdr:pic>
      <xdr:nvPicPr>
        <xdr:cNvPr id="2" name="1 Resim" descr="amblem.png"/>
        <xdr:cNvPicPr>
          <a:picLocks noChangeAspect="1"/>
        </xdr:cNvPicPr>
      </xdr:nvPicPr>
      <xdr:blipFill>
        <a:blip xmlns:r="http://schemas.openxmlformats.org/officeDocument/2006/relationships" r:embed="rId1" cstate="print"/>
        <a:stretch>
          <a:fillRect/>
        </a:stretch>
      </xdr:blipFill>
      <xdr:spPr>
        <a:xfrm>
          <a:off x="695328" y="66680"/>
          <a:ext cx="695975" cy="724073"/>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O71"/>
  <sheetViews>
    <sheetView tabSelected="1" topLeftCell="A14" zoomScaleNormal="100" workbookViewId="0">
      <selection activeCell="C73" sqref="C73"/>
    </sheetView>
  </sheetViews>
  <sheetFormatPr defaultRowHeight="15"/>
  <cols>
    <col min="1" max="1" width="2.28515625" style="1" customWidth="1"/>
    <col min="2" max="2" width="2" style="1" customWidth="1"/>
    <col min="3" max="3" width="27.42578125" style="1" customWidth="1"/>
    <col min="4" max="4" width="18.85546875" style="1" customWidth="1"/>
    <col min="5" max="5" width="19.5703125" style="1" customWidth="1"/>
    <col min="6" max="6" width="18.28515625" style="1" customWidth="1"/>
    <col min="7" max="7" width="15.5703125" style="1" customWidth="1"/>
    <col min="8" max="8" width="1.140625" style="1" customWidth="1"/>
    <col min="9" max="9" width="4.28515625" style="1" customWidth="1"/>
    <col min="10" max="10" width="25.140625" style="1" customWidth="1"/>
    <col min="11" max="11" width="1.42578125" style="1" customWidth="1"/>
    <col min="12" max="12" width="2.28515625" style="1" customWidth="1"/>
    <col min="13" max="16384" width="9.140625" style="1"/>
  </cols>
  <sheetData>
    <row r="1" spans="2:11" ht="15.75" customHeight="1">
      <c r="B1" s="65"/>
      <c r="C1" s="66"/>
      <c r="D1" s="59" t="s">
        <v>74</v>
      </c>
      <c r="E1" s="60"/>
      <c r="F1" s="60"/>
      <c r="G1" s="60"/>
      <c r="H1" s="60"/>
      <c r="I1" s="71" t="s">
        <v>77</v>
      </c>
      <c r="J1" s="71"/>
      <c r="K1" s="72"/>
    </row>
    <row r="2" spans="2:11" ht="15.75" customHeight="1">
      <c r="B2" s="67"/>
      <c r="C2" s="68"/>
      <c r="D2" s="61"/>
      <c r="E2" s="62"/>
      <c r="F2" s="62"/>
      <c r="G2" s="62"/>
      <c r="H2" s="62"/>
      <c r="I2" s="73" t="s">
        <v>70</v>
      </c>
      <c r="J2" s="73"/>
      <c r="K2" s="74"/>
    </row>
    <row r="3" spans="2:11" ht="15.75" customHeight="1">
      <c r="B3" s="67"/>
      <c r="C3" s="68"/>
      <c r="D3" s="61"/>
      <c r="E3" s="62"/>
      <c r="F3" s="62"/>
      <c r="G3" s="62"/>
      <c r="H3" s="62"/>
      <c r="I3" s="73" t="s">
        <v>71</v>
      </c>
      <c r="J3" s="73"/>
      <c r="K3" s="74"/>
    </row>
    <row r="4" spans="2:11" ht="15.75" customHeight="1">
      <c r="B4" s="67"/>
      <c r="C4" s="68"/>
      <c r="D4" s="61"/>
      <c r="E4" s="62"/>
      <c r="F4" s="62"/>
      <c r="G4" s="62"/>
      <c r="H4" s="62"/>
      <c r="I4" s="73" t="s">
        <v>72</v>
      </c>
      <c r="J4" s="73"/>
      <c r="K4" s="74"/>
    </row>
    <row r="5" spans="2:11" ht="16.5" customHeight="1" thickBot="1">
      <c r="B5" s="69"/>
      <c r="C5" s="70"/>
      <c r="D5" s="63"/>
      <c r="E5" s="64"/>
      <c r="F5" s="64"/>
      <c r="G5" s="64"/>
      <c r="H5" s="64"/>
      <c r="I5" s="75" t="s">
        <v>73</v>
      </c>
      <c r="J5" s="75"/>
      <c r="K5" s="76"/>
    </row>
    <row r="6" spans="2:11" ht="15" customHeight="1">
      <c r="B6" s="95" t="s">
        <v>0</v>
      </c>
      <c r="C6" s="96"/>
      <c r="D6" s="96"/>
      <c r="E6" s="96"/>
      <c r="F6" s="96"/>
      <c r="G6" s="96"/>
      <c r="H6" s="96"/>
      <c r="I6" s="96"/>
      <c r="J6" s="96"/>
      <c r="K6" s="97"/>
    </row>
    <row r="7" spans="2:11" ht="15.75" customHeight="1" thickBot="1">
      <c r="B7" s="98" t="s">
        <v>78</v>
      </c>
      <c r="C7" s="99"/>
      <c r="D7" s="99"/>
      <c r="E7" s="99"/>
      <c r="F7" s="99"/>
      <c r="G7" s="99"/>
      <c r="H7" s="99"/>
      <c r="I7" s="99"/>
      <c r="J7" s="99"/>
      <c r="K7" s="100"/>
    </row>
    <row r="8" spans="2:11" ht="7.5" customHeight="1">
      <c r="B8" s="25"/>
      <c r="C8" s="104"/>
      <c r="D8" s="104"/>
      <c r="E8" s="104"/>
      <c r="F8" s="104"/>
      <c r="G8" s="104"/>
      <c r="H8" s="104"/>
      <c r="I8" s="104"/>
      <c r="J8" s="104"/>
      <c r="K8" s="26"/>
    </row>
    <row r="9" spans="2:11" ht="15.75" customHeight="1">
      <c r="B9" s="27"/>
      <c r="C9" s="108" t="s">
        <v>62</v>
      </c>
      <c r="D9" s="111"/>
      <c r="E9" s="112"/>
      <c r="F9" s="3" t="s">
        <v>63</v>
      </c>
      <c r="G9" s="54"/>
      <c r="H9" s="105" t="s">
        <v>59</v>
      </c>
      <c r="I9" s="106"/>
      <c r="J9" s="107"/>
      <c r="K9" s="28"/>
    </row>
    <row r="10" spans="2:11" ht="15.75">
      <c r="B10" s="27"/>
      <c r="C10" s="108"/>
      <c r="D10" s="113"/>
      <c r="E10" s="114"/>
      <c r="F10" s="3" t="s">
        <v>2</v>
      </c>
      <c r="G10" s="54"/>
      <c r="H10" s="101">
        <v>5</v>
      </c>
      <c r="I10" s="102"/>
      <c r="J10" s="103"/>
      <c r="K10" s="28"/>
    </row>
    <row r="11" spans="2:11" ht="15.75">
      <c r="B11" s="27"/>
      <c r="C11" s="2" t="s">
        <v>1</v>
      </c>
      <c r="D11" s="109"/>
      <c r="E11" s="110"/>
      <c r="F11" s="3" t="s">
        <v>51</v>
      </c>
      <c r="G11" s="54"/>
      <c r="H11" s="118" t="str">
        <f>IF((H10&gt;=5)*AND(H10&lt;10),"Yararlanıyor.","Yararlanmıyor.")</f>
        <v>Yararlanıyor.</v>
      </c>
      <c r="I11" s="119"/>
      <c r="J11" s="120"/>
      <c r="K11" s="28"/>
    </row>
    <row r="12" spans="2:11">
      <c r="B12" s="27"/>
      <c r="C12" s="2" t="s">
        <v>65</v>
      </c>
      <c r="D12" s="158"/>
      <c r="E12" s="158"/>
      <c r="F12" s="3" t="s">
        <v>50</v>
      </c>
      <c r="G12" s="3"/>
      <c r="H12" s="159">
        <v>41765</v>
      </c>
      <c r="I12" s="160"/>
      <c r="J12" s="160"/>
      <c r="K12" s="28"/>
    </row>
    <row r="13" spans="2:11">
      <c r="B13" s="27"/>
      <c r="C13" s="2" t="s">
        <v>64</v>
      </c>
      <c r="D13" s="158"/>
      <c r="E13" s="158"/>
      <c r="F13" s="35" t="s">
        <v>58</v>
      </c>
      <c r="G13" s="35"/>
      <c r="H13" s="160">
        <v>25</v>
      </c>
      <c r="I13" s="160"/>
      <c r="J13" s="160"/>
      <c r="K13" s="28"/>
    </row>
    <row r="14" spans="2:11">
      <c r="B14" s="27"/>
      <c r="C14" s="2" t="s">
        <v>3</v>
      </c>
      <c r="D14" s="161">
        <v>30</v>
      </c>
      <c r="E14" s="162"/>
      <c r="F14" s="2" t="s">
        <v>57</v>
      </c>
      <c r="G14" s="2"/>
      <c r="H14" s="160">
        <v>5</v>
      </c>
      <c r="I14" s="160"/>
      <c r="J14" s="160"/>
      <c r="K14" s="28"/>
    </row>
    <row r="15" spans="2:11">
      <c r="B15" s="27"/>
      <c r="C15" s="2" t="s">
        <v>4</v>
      </c>
      <c r="D15" s="163" t="s">
        <v>42</v>
      </c>
      <c r="E15" s="164"/>
      <c r="F15" s="181" t="s">
        <v>5</v>
      </c>
      <c r="G15" s="182"/>
      <c r="H15" s="165"/>
      <c r="I15" s="166"/>
      <c r="J15" s="167"/>
      <c r="K15" s="28"/>
    </row>
    <row r="16" spans="2:11">
      <c r="B16" s="27"/>
      <c r="C16" s="2" t="s">
        <v>6</v>
      </c>
      <c r="D16" s="171">
        <f>(J59)</f>
        <v>2415.7399999999998</v>
      </c>
      <c r="E16" s="172"/>
      <c r="F16" s="183"/>
      <c r="G16" s="184"/>
      <c r="H16" s="168"/>
      <c r="I16" s="169"/>
      <c r="J16" s="170"/>
      <c r="K16" s="28"/>
    </row>
    <row r="17" spans="2:15" ht="21" customHeight="1">
      <c r="B17" s="27"/>
      <c r="C17" s="2" t="s">
        <v>7</v>
      </c>
      <c r="D17" s="173" t="s">
        <v>43</v>
      </c>
      <c r="E17" s="174"/>
      <c r="F17" s="185" t="s">
        <v>49</v>
      </c>
      <c r="G17" s="186"/>
      <c r="H17" s="175" t="s">
        <v>67</v>
      </c>
      <c r="I17" s="176"/>
      <c r="J17" s="177"/>
      <c r="K17" s="28"/>
    </row>
    <row r="18" spans="2:15" ht="15.75" customHeight="1">
      <c r="B18" s="27"/>
      <c r="C18" s="2" t="s">
        <v>8</v>
      </c>
      <c r="D18" s="173" t="s">
        <v>43</v>
      </c>
      <c r="E18" s="174"/>
      <c r="F18" s="187"/>
      <c r="G18" s="188"/>
      <c r="H18" s="178" t="s">
        <v>68</v>
      </c>
      <c r="I18" s="179"/>
      <c r="J18" s="180"/>
      <c r="K18" s="28"/>
    </row>
    <row r="19" spans="2:15" ht="9" customHeight="1">
      <c r="B19" s="27"/>
      <c r="C19" s="115"/>
      <c r="D19" s="115"/>
      <c r="E19" s="115"/>
      <c r="F19" s="115"/>
      <c r="G19" s="115"/>
      <c r="H19" s="115"/>
      <c r="I19" s="115"/>
      <c r="J19" s="115"/>
      <c r="K19" s="28"/>
    </row>
    <row r="20" spans="2:15">
      <c r="B20" s="27"/>
      <c r="C20" s="116" t="s">
        <v>9</v>
      </c>
      <c r="D20" s="116"/>
      <c r="E20" s="116"/>
      <c r="F20" s="116"/>
      <c r="G20" s="116"/>
      <c r="H20" s="116"/>
      <c r="I20" s="116"/>
      <c r="J20" s="116"/>
      <c r="K20" s="28"/>
    </row>
    <row r="21" spans="2:15" ht="38.25" customHeight="1">
      <c r="B21" s="27"/>
      <c r="C21" s="87" t="s">
        <v>10</v>
      </c>
      <c r="D21" s="83" t="s">
        <v>11</v>
      </c>
      <c r="E21" s="84"/>
      <c r="F21" s="117" t="s">
        <v>12</v>
      </c>
      <c r="G21" s="89"/>
      <c r="H21" s="90"/>
      <c r="I21" s="83" t="s">
        <v>13</v>
      </c>
      <c r="J21" s="84"/>
      <c r="K21" s="28"/>
    </row>
    <row r="22" spans="2:15" ht="44.25" customHeight="1">
      <c r="B22" s="27"/>
      <c r="C22" s="88"/>
      <c r="D22" s="85"/>
      <c r="E22" s="86"/>
      <c r="F22" s="24" t="s">
        <v>60</v>
      </c>
      <c r="G22" s="89" t="s">
        <v>61</v>
      </c>
      <c r="H22" s="90"/>
      <c r="I22" s="85"/>
      <c r="J22" s="86"/>
      <c r="K22" s="28"/>
    </row>
    <row r="23" spans="2:15">
      <c r="B23" s="27"/>
      <c r="C23" s="4" t="s">
        <v>14</v>
      </c>
      <c r="D23" s="81">
        <v>115.5</v>
      </c>
      <c r="E23" s="82"/>
      <c r="F23" s="55">
        <f>ROUND(D23/D14*H14,2)</f>
        <v>19.25</v>
      </c>
      <c r="G23" s="91">
        <f>ROUND(D23/D14*H13,2)*2/3</f>
        <v>64.17</v>
      </c>
      <c r="H23" s="92" t="e">
        <f>ROUND(F23/F14*J14,2)</f>
        <v>#VALUE!</v>
      </c>
      <c r="I23" s="37"/>
      <c r="J23" s="38">
        <f>D23-(F23+G23)</f>
        <v>32.08</v>
      </c>
      <c r="K23" s="28"/>
      <c r="M23" s="5"/>
      <c r="N23" s="7"/>
      <c r="O23" s="7"/>
    </row>
    <row r="24" spans="2:15">
      <c r="B24" s="27"/>
      <c r="C24" s="6" t="s">
        <v>15</v>
      </c>
      <c r="D24" s="81">
        <v>1205.27</v>
      </c>
      <c r="E24" s="82"/>
      <c r="F24" s="55">
        <f>ROUND(D24/D14*H14,2)</f>
        <v>200.88</v>
      </c>
      <c r="G24" s="91">
        <f>ROUND(D24/D14*H13,2)*2/3</f>
        <v>669.59</v>
      </c>
      <c r="H24" s="92" t="e">
        <f>ROUND(F24/F14*J14,2)</f>
        <v>#VALUE!</v>
      </c>
      <c r="I24" s="37"/>
      <c r="J24" s="38">
        <f t="shared" ref="J24:J40" si="0">D24-(F24+G24)</f>
        <v>334.8</v>
      </c>
      <c r="K24" s="28"/>
      <c r="M24" s="5"/>
      <c r="N24" s="7"/>
      <c r="O24" s="7"/>
    </row>
    <row r="25" spans="2:15">
      <c r="B25" s="27"/>
      <c r="C25" s="6" t="s">
        <v>16</v>
      </c>
      <c r="D25" s="81">
        <v>33.880000000000003</v>
      </c>
      <c r="E25" s="82"/>
      <c r="F25" s="55">
        <f>ROUND(D25/D14*H14,2)</f>
        <v>5.65</v>
      </c>
      <c r="G25" s="91">
        <f>ROUND(D25/D14*H13,2)*2/3</f>
        <v>18.82</v>
      </c>
      <c r="H25" s="92" t="e">
        <f>ROUND(F25/F14*J14,2)</f>
        <v>#VALUE!</v>
      </c>
      <c r="I25" s="37"/>
      <c r="J25" s="38">
        <f t="shared" si="0"/>
        <v>9.41</v>
      </c>
      <c r="K25" s="28"/>
      <c r="N25" s="7"/>
      <c r="O25" s="7"/>
    </row>
    <row r="26" spans="2:15">
      <c r="B26" s="27"/>
      <c r="C26" s="6" t="s">
        <v>17</v>
      </c>
      <c r="D26" s="81">
        <v>492.79</v>
      </c>
      <c r="E26" s="82"/>
      <c r="F26" s="55">
        <f>ROUND(D26/D14*H14,2)</f>
        <v>82.13</v>
      </c>
      <c r="G26" s="91">
        <f>ROUND(D26/D14*H13,2)*2/3</f>
        <v>273.77</v>
      </c>
      <c r="H26" s="92" t="e">
        <f>ROUND(F26/F14*J14,2)</f>
        <v>#VALUE!</v>
      </c>
      <c r="I26" s="37"/>
      <c r="J26" s="38">
        <f t="shared" si="0"/>
        <v>136.88999999999999</v>
      </c>
      <c r="K26" s="28"/>
      <c r="N26" s="7"/>
      <c r="O26" s="7"/>
    </row>
    <row r="27" spans="2:15">
      <c r="B27" s="27"/>
      <c r="C27" s="6" t="s">
        <v>18</v>
      </c>
      <c r="D27" s="81">
        <v>0</v>
      </c>
      <c r="E27" s="82"/>
      <c r="F27" s="55">
        <f>ROUND(D27/D14*H14,2)</f>
        <v>0</v>
      </c>
      <c r="G27" s="91">
        <f>ROUND(D27/D14*H13,2)*2/3</f>
        <v>0</v>
      </c>
      <c r="H27" s="92" t="e">
        <f>ROUND(F27/F14*J14,2)</f>
        <v>#VALUE!</v>
      </c>
      <c r="I27" s="37"/>
      <c r="J27" s="38">
        <f t="shared" si="0"/>
        <v>0</v>
      </c>
      <c r="K27" s="28"/>
      <c r="N27" s="7"/>
      <c r="O27" s="7"/>
    </row>
    <row r="28" spans="2:15">
      <c r="B28" s="27"/>
      <c r="C28" s="6" t="s">
        <v>66</v>
      </c>
      <c r="D28" s="81">
        <v>45</v>
      </c>
      <c r="E28" s="82"/>
      <c r="F28" s="55">
        <f>(D28)</f>
        <v>45</v>
      </c>
      <c r="G28" s="91">
        <v>0</v>
      </c>
      <c r="H28" s="92">
        <f>(F28)</f>
        <v>45</v>
      </c>
      <c r="I28" s="37"/>
      <c r="J28" s="38">
        <f t="shared" si="0"/>
        <v>0</v>
      </c>
      <c r="K28" s="28"/>
      <c r="N28" s="7"/>
      <c r="O28" s="7"/>
    </row>
    <row r="29" spans="2:15">
      <c r="B29" s="27"/>
      <c r="C29" s="6" t="s">
        <v>19</v>
      </c>
      <c r="D29" s="81">
        <v>279.81</v>
      </c>
      <c r="E29" s="82"/>
      <c r="F29" s="55">
        <f>D29</f>
        <v>279.81</v>
      </c>
      <c r="G29" s="91">
        <v>0</v>
      </c>
      <c r="H29" s="92">
        <f>F29</f>
        <v>279.81</v>
      </c>
      <c r="I29" s="37"/>
      <c r="J29" s="38">
        <f t="shared" si="0"/>
        <v>0</v>
      </c>
      <c r="K29" s="28"/>
      <c r="N29" s="7"/>
      <c r="O29" s="7"/>
    </row>
    <row r="30" spans="2:15">
      <c r="B30" s="27"/>
      <c r="C30" s="6" t="s">
        <v>20</v>
      </c>
      <c r="D30" s="81">
        <v>461.99</v>
      </c>
      <c r="E30" s="82"/>
      <c r="F30" s="55">
        <f>ROUND(D30/D14*H14,2)</f>
        <v>77</v>
      </c>
      <c r="G30" s="91">
        <f>ROUND(D30/D14*H13,2)*2/3</f>
        <v>256.66000000000003</v>
      </c>
      <c r="H30" s="92" t="e">
        <f>ROUND(F30/F14*J14,2)</f>
        <v>#VALUE!</v>
      </c>
      <c r="I30" s="37"/>
      <c r="J30" s="38">
        <f t="shared" si="0"/>
        <v>128.33000000000001</v>
      </c>
      <c r="K30" s="28"/>
      <c r="N30" s="7"/>
      <c r="O30" s="7"/>
    </row>
    <row r="31" spans="2:15">
      <c r="B31" s="27"/>
      <c r="C31" s="6" t="s">
        <v>21</v>
      </c>
      <c r="D31" s="81">
        <v>0</v>
      </c>
      <c r="E31" s="82"/>
      <c r="F31" s="55">
        <f>ROUND(D31/D14*H14,2)</f>
        <v>0</v>
      </c>
      <c r="G31" s="91">
        <f>ROUND(D31/D14*H13,2)*2/3</f>
        <v>0</v>
      </c>
      <c r="H31" s="92" t="e">
        <f>ROUND(F31/F14*J14,2)</f>
        <v>#VALUE!</v>
      </c>
      <c r="I31" s="37"/>
      <c r="J31" s="38">
        <f t="shared" si="0"/>
        <v>0</v>
      </c>
      <c r="K31" s="28"/>
      <c r="N31" s="7"/>
      <c r="O31" s="7"/>
    </row>
    <row r="32" spans="2:15">
      <c r="B32" s="27"/>
      <c r="C32" s="6" t="s">
        <v>22</v>
      </c>
      <c r="D32" s="81">
        <v>0</v>
      </c>
      <c r="E32" s="82"/>
      <c r="F32" s="55">
        <f>ROUND(D32/D14*H14,2)</f>
        <v>0</v>
      </c>
      <c r="G32" s="91">
        <f>ROUND(D32/D14*H13,2)*2/3</f>
        <v>0</v>
      </c>
      <c r="H32" s="92" t="e">
        <f>ROUND(F32/F14*J14,2)</f>
        <v>#VALUE!</v>
      </c>
      <c r="I32" s="37"/>
      <c r="J32" s="38">
        <f t="shared" si="0"/>
        <v>0</v>
      </c>
      <c r="K32" s="28"/>
      <c r="N32" s="7"/>
      <c r="O32" s="7"/>
    </row>
    <row r="33" spans="2:15">
      <c r="B33" s="27"/>
      <c r="C33" s="6" t="s">
        <v>23</v>
      </c>
      <c r="D33" s="81">
        <v>923.98</v>
      </c>
      <c r="E33" s="82"/>
      <c r="F33" s="55">
        <f>ROUND(D33/D14*H14,2)</f>
        <v>154</v>
      </c>
      <c r="G33" s="91">
        <f>ROUND(D33/D14*H13,2)*2/3</f>
        <v>513.32000000000005</v>
      </c>
      <c r="H33" s="92" t="e">
        <f>ROUND(F33/F14*J14,2)</f>
        <v>#VALUE!</v>
      </c>
      <c r="I33" s="37"/>
      <c r="J33" s="38">
        <f t="shared" si="0"/>
        <v>256.66000000000003</v>
      </c>
      <c r="K33" s="28"/>
      <c r="N33" s="7"/>
      <c r="O33" s="7"/>
    </row>
    <row r="34" spans="2:15">
      <c r="B34" s="27"/>
      <c r="C34" s="6" t="s">
        <v>44</v>
      </c>
      <c r="D34" s="81">
        <v>121.66</v>
      </c>
      <c r="E34" s="82"/>
      <c r="F34" s="55">
        <f>ROUND(D34/D14*H14,2)</f>
        <v>20.28</v>
      </c>
      <c r="G34" s="91">
        <f>ROUND(D34/D14*H13,2)*2/3</f>
        <v>67.59</v>
      </c>
      <c r="H34" s="92" t="e">
        <f>ROUND(F34/F14*J14,2)</f>
        <v>#VALUE!</v>
      </c>
      <c r="I34" s="37"/>
      <c r="J34" s="38">
        <f t="shared" si="0"/>
        <v>33.79</v>
      </c>
      <c r="K34" s="28"/>
      <c r="N34" s="7"/>
      <c r="O34" s="7"/>
    </row>
    <row r="35" spans="2:15">
      <c r="B35" s="27"/>
      <c r="C35" s="6" t="s">
        <v>24</v>
      </c>
      <c r="D35" s="81">
        <v>512.04</v>
      </c>
      <c r="E35" s="82"/>
      <c r="F35" s="55">
        <f>ROUND(D35/D14*H14,2)</f>
        <v>85.34</v>
      </c>
      <c r="G35" s="91">
        <f>ROUND(D35/D14*H13,2)*2/3</f>
        <v>284.47000000000003</v>
      </c>
      <c r="H35" s="92" t="e">
        <f>ROUND(F35/F14*J14,2)</f>
        <v>#VALUE!</v>
      </c>
      <c r="I35" s="37"/>
      <c r="J35" s="38">
        <f t="shared" si="0"/>
        <v>142.22999999999999</v>
      </c>
      <c r="K35" s="28"/>
      <c r="N35" s="7"/>
      <c r="O35" s="7"/>
    </row>
    <row r="36" spans="2:15">
      <c r="B36" s="27"/>
      <c r="C36" s="6" t="s">
        <v>25</v>
      </c>
      <c r="D36" s="81">
        <v>60.96</v>
      </c>
      <c r="E36" s="82"/>
      <c r="F36" s="55">
        <f>ROUND(D36/D14*H14,2)</f>
        <v>10.16</v>
      </c>
      <c r="G36" s="91">
        <f>ROUND(D36/D14*H13,2)*2/3</f>
        <v>33.869999999999997</v>
      </c>
      <c r="H36" s="92" t="e">
        <f>ROUND(F36/F14*J14,2)</f>
        <v>#VALUE!</v>
      </c>
      <c r="I36" s="37"/>
      <c r="J36" s="38">
        <f t="shared" si="0"/>
        <v>16.93</v>
      </c>
      <c r="K36" s="28"/>
      <c r="L36" s="7"/>
      <c r="N36" s="7"/>
      <c r="O36" s="7"/>
    </row>
    <row r="37" spans="2:15">
      <c r="B37" s="27"/>
      <c r="C37" s="6" t="s">
        <v>45</v>
      </c>
      <c r="D37" s="81">
        <v>547.46</v>
      </c>
      <c r="E37" s="82"/>
      <c r="F37" s="55">
        <f>(D37)</f>
        <v>547.46</v>
      </c>
      <c r="G37" s="91">
        <v>0</v>
      </c>
      <c r="H37" s="92">
        <f>(F37)</f>
        <v>547.46</v>
      </c>
      <c r="I37" s="37"/>
      <c r="J37" s="38">
        <f t="shared" si="0"/>
        <v>0</v>
      </c>
      <c r="K37" s="28"/>
      <c r="N37" s="7"/>
      <c r="O37" s="7"/>
    </row>
    <row r="38" spans="2:15">
      <c r="B38" s="27"/>
      <c r="C38" s="6" t="s">
        <v>26</v>
      </c>
      <c r="D38" s="81">
        <v>1792.13</v>
      </c>
      <c r="E38" s="82"/>
      <c r="F38" s="55">
        <f>ROUND(D38/D14*H14,2)</f>
        <v>298.69</v>
      </c>
      <c r="G38" s="91">
        <f>ROUND(D38/D14*H13,2)*2/3</f>
        <v>995.63</v>
      </c>
      <c r="H38" s="92" t="e">
        <f>ROUND(F38/F14*J14,2)</f>
        <v>#VALUE!</v>
      </c>
      <c r="I38" s="37"/>
      <c r="J38" s="38">
        <f t="shared" si="0"/>
        <v>497.81</v>
      </c>
      <c r="K38" s="28"/>
      <c r="N38" s="7"/>
      <c r="O38" s="7"/>
    </row>
    <row r="39" spans="2:15">
      <c r="B39" s="27"/>
      <c r="C39" s="6" t="s">
        <v>55</v>
      </c>
      <c r="D39" s="81">
        <v>700</v>
      </c>
      <c r="E39" s="82"/>
      <c r="F39" s="55">
        <f>ROUND(D39/D14*H14,2)</f>
        <v>116.67</v>
      </c>
      <c r="G39" s="91">
        <f>ROUND(D39/D14*H13,2)*2/3</f>
        <v>388.89</v>
      </c>
      <c r="H39" s="92" t="e">
        <f>ROUND(F39/F14*J14,2)</f>
        <v>#VALUE!</v>
      </c>
      <c r="I39" s="37"/>
      <c r="J39" s="38">
        <f t="shared" si="0"/>
        <v>194.44</v>
      </c>
      <c r="K39" s="28"/>
      <c r="N39" s="7"/>
      <c r="O39" s="7"/>
    </row>
    <row r="40" spans="2:15">
      <c r="B40" s="27"/>
      <c r="C40" s="6" t="s">
        <v>56</v>
      </c>
      <c r="D40" s="81">
        <v>100</v>
      </c>
      <c r="E40" s="82"/>
      <c r="F40" s="55">
        <f>ROUND(D40/D14*H14,2)</f>
        <v>16.670000000000002</v>
      </c>
      <c r="G40" s="91">
        <f>ROUND(D40/D14*H13,2)*2/3</f>
        <v>55.55</v>
      </c>
      <c r="H40" s="92" t="e">
        <f>ROUND(F40/F14*J14,2)</f>
        <v>#VALUE!</v>
      </c>
      <c r="I40" s="37"/>
      <c r="J40" s="38">
        <f t="shared" si="0"/>
        <v>27.78</v>
      </c>
      <c r="K40" s="28"/>
      <c r="N40" s="7"/>
      <c r="O40" s="7"/>
    </row>
    <row r="41" spans="2:15" ht="15" customHeight="1">
      <c r="B41" s="27"/>
      <c r="C41" s="8" t="s">
        <v>27</v>
      </c>
      <c r="D41" s="127">
        <f>SUM(D23:D40)</f>
        <v>7392.47</v>
      </c>
      <c r="E41" s="128"/>
      <c r="F41" s="93">
        <f>SUM(F23:G40)</f>
        <v>5581.32</v>
      </c>
      <c r="G41" s="94"/>
      <c r="H41" s="123"/>
      <c r="I41" s="39"/>
      <c r="J41" s="40">
        <f>SUM(J23:J40)</f>
        <v>1811.15</v>
      </c>
      <c r="K41" s="28"/>
    </row>
    <row r="42" spans="2:15" ht="9.75" customHeight="1">
      <c r="B42" s="27"/>
      <c r="C42" s="189"/>
      <c r="D42" s="189"/>
      <c r="E42" s="189"/>
      <c r="F42" s="189"/>
      <c r="G42" s="189"/>
      <c r="H42" s="189"/>
      <c r="I42" s="189"/>
      <c r="J42" s="189"/>
      <c r="K42" s="28"/>
      <c r="O42" s="9"/>
    </row>
    <row r="43" spans="2:15">
      <c r="B43" s="27"/>
      <c r="C43" s="125" t="s">
        <v>28</v>
      </c>
      <c r="D43" s="125"/>
      <c r="E43" s="125"/>
      <c r="F43" s="125"/>
      <c r="G43" s="125"/>
      <c r="H43" s="125"/>
      <c r="I43" s="125"/>
      <c r="J43" s="125"/>
      <c r="K43" s="28"/>
      <c r="O43" s="21"/>
    </row>
    <row r="44" spans="2:15" ht="27" customHeight="1">
      <c r="B44" s="27"/>
      <c r="C44" s="24" t="s">
        <v>10</v>
      </c>
      <c r="D44" s="126" t="s">
        <v>29</v>
      </c>
      <c r="E44" s="126"/>
      <c r="F44" s="126" t="s">
        <v>30</v>
      </c>
      <c r="G44" s="126"/>
      <c r="H44" s="126"/>
      <c r="I44" s="126" t="s">
        <v>13</v>
      </c>
      <c r="J44" s="126"/>
      <c r="K44" s="28"/>
    </row>
    <row r="45" spans="2:15">
      <c r="B45" s="27"/>
      <c r="C45" s="6" t="s">
        <v>31</v>
      </c>
      <c r="D45" s="81">
        <v>632.82000000000005</v>
      </c>
      <c r="E45" s="82"/>
      <c r="F45" s="124">
        <v>0</v>
      </c>
      <c r="G45" s="91"/>
      <c r="H45" s="92"/>
      <c r="I45" s="36"/>
      <c r="J45" s="38">
        <f>D45-F45</f>
        <v>632.82000000000005</v>
      </c>
      <c r="K45" s="28"/>
    </row>
    <row r="46" spans="2:15">
      <c r="B46" s="27"/>
      <c r="C46" s="6" t="s">
        <v>32</v>
      </c>
      <c r="D46" s="81">
        <v>379.69</v>
      </c>
      <c r="E46" s="82"/>
      <c r="F46" s="124">
        <v>0</v>
      </c>
      <c r="G46" s="91"/>
      <c r="H46" s="92"/>
      <c r="I46" s="36"/>
      <c r="J46" s="38">
        <v>0</v>
      </c>
      <c r="K46" s="28"/>
    </row>
    <row r="47" spans="2:15" ht="18.75" customHeight="1">
      <c r="B47" s="27"/>
      <c r="C47" s="8" t="s">
        <v>27</v>
      </c>
      <c r="D47" s="122">
        <f>SUM(D45:D46)</f>
        <v>1012.51</v>
      </c>
      <c r="E47" s="122"/>
      <c r="F47" s="93">
        <f>SUM(F45:F46)</f>
        <v>0</v>
      </c>
      <c r="G47" s="94"/>
      <c r="H47" s="123"/>
      <c r="I47" s="41"/>
      <c r="J47" s="40">
        <f>SUM(J45:J46)</f>
        <v>632.82000000000005</v>
      </c>
      <c r="K47" s="28"/>
    </row>
    <row r="48" spans="2:15" ht="27.75" customHeight="1">
      <c r="B48" s="27"/>
      <c r="C48" s="8" t="s">
        <v>33</v>
      </c>
      <c r="D48" s="121">
        <f>(D41+D47)</f>
        <v>8404.98</v>
      </c>
      <c r="E48" s="121"/>
      <c r="F48" s="11"/>
      <c r="G48" s="11"/>
      <c r="H48" s="10"/>
      <c r="I48" s="12"/>
      <c r="J48" s="11"/>
      <c r="K48" s="28"/>
    </row>
    <row r="49" spans="2:11">
      <c r="B49" s="27"/>
      <c r="C49" s="125" t="s">
        <v>34</v>
      </c>
      <c r="D49" s="125"/>
      <c r="E49" s="125"/>
      <c r="F49" s="125"/>
      <c r="G49" s="125"/>
      <c r="H49" s="125"/>
      <c r="I49" s="125"/>
      <c r="J49" s="125"/>
      <c r="K49" s="28"/>
    </row>
    <row r="50" spans="2:11" ht="28.5">
      <c r="B50" s="27"/>
      <c r="C50" s="24" t="s">
        <v>10</v>
      </c>
      <c r="D50" s="126" t="s">
        <v>35</v>
      </c>
      <c r="E50" s="126"/>
      <c r="F50" s="126" t="s">
        <v>36</v>
      </c>
      <c r="G50" s="126"/>
      <c r="H50" s="126"/>
      <c r="I50" s="126" t="s">
        <v>13</v>
      </c>
      <c r="J50" s="126"/>
      <c r="K50" s="28"/>
    </row>
    <row r="51" spans="2:11">
      <c r="B51" s="27"/>
      <c r="C51" s="6" t="s">
        <v>37</v>
      </c>
      <c r="D51" s="81">
        <v>82.88</v>
      </c>
      <c r="E51" s="82"/>
      <c r="F51" s="124">
        <f>ROUND((D51/D14*H14)+(D51/D14*H13*2/3),2)</f>
        <v>59.86</v>
      </c>
      <c r="G51" s="91"/>
      <c r="H51" s="42"/>
      <c r="I51" s="43"/>
      <c r="J51" s="38">
        <f>(D51-F51)</f>
        <v>23.02</v>
      </c>
      <c r="K51" s="28"/>
    </row>
    <row r="52" spans="2:11">
      <c r="B52" s="27"/>
      <c r="C52" s="6" t="s">
        <v>38</v>
      </c>
      <c r="D52" s="81">
        <v>47.57</v>
      </c>
      <c r="E52" s="82"/>
      <c r="F52" s="124">
        <f>F41*7.59/1000</f>
        <v>42.36</v>
      </c>
      <c r="G52" s="91"/>
      <c r="H52" s="42"/>
      <c r="I52" s="43"/>
      <c r="J52" s="38">
        <f>(D52-F52)</f>
        <v>5.21</v>
      </c>
      <c r="K52" s="28"/>
    </row>
    <row r="53" spans="2:11">
      <c r="B53" s="27"/>
      <c r="C53" s="6" t="s">
        <v>69</v>
      </c>
      <c r="D53" s="81">
        <v>100</v>
      </c>
      <c r="E53" s="82"/>
      <c r="F53" s="77">
        <f>D53</f>
        <v>100</v>
      </c>
      <c r="G53" s="78"/>
      <c r="H53" s="56"/>
      <c r="I53" s="57"/>
      <c r="J53" s="58">
        <f>(D53-F53)</f>
        <v>0</v>
      </c>
      <c r="K53" s="28"/>
    </row>
    <row r="54" spans="2:11">
      <c r="B54" s="27"/>
      <c r="C54" s="13" t="s">
        <v>27</v>
      </c>
      <c r="D54" s="79">
        <f>SUM(D51:D53)</f>
        <v>230.45</v>
      </c>
      <c r="E54" s="80"/>
      <c r="F54" s="93">
        <f>SUM(F51:F53)</f>
        <v>202.22</v>
      </c>
      <c r="G54" s="94"/>
      <c r="H54" s="44"/>
      <c r="I54" s="45"/>
      <c r="J54" s="46">
        <f>SUM(J51:J53)</f>
        <v>28.23</v>
      </c>
      <c r="K54" s="28"/>
    </row>
    <row r="55" spans="2:11">
      <c r="B55" s="27"/>
      <c r="C55" s="14"/>
      <c r="D55" s="15"/>
      <c r="E55" s="16"/>
      <c r="F55" s="15"/>
      <c r="G55" s="15"/>
      <c r="H55" s="16"/>
      <c r="I55" s="17"/>
      <c r="J55" s="18"/>
      <c r="K55" s="28"/>
    </row>
    <row r="56" spans="2:11" ht="7.5" customHeight="1">
      <c r="B56" s="27"/>
      <c r="C56" s="136"/>
      <c r="D56" s="136"/>
      <c r="E56" s="136"/>
      <c r="F56" s="136"/>
      <c r="G56" s="53"/>
      <c r="H56" s="10"/>
      <c r="I56" s="19"/>
      <c r="J56" s="11"/>
      <c r="K56" s="28"/>
    </row>
    <row r="57" spans="2:11" ht="15.75">
      <c r="B57" s="27"/>
      <c r="C57" s="137" t="s">
        <v>53</v>
      </c>
      <c r="D57" s="138"/>
      <c r="E57" s="139"/>
      <c r="F57" s="155">
        <f>IF(H10&gt;=10,J41,IF(H10&lt;5,J41,J41+J47))</f>
        <v>2443.9699999999998</v>
      </c>
      <c r="G57" s="156"/>
      <c r="H57" s="157"/>
      <c r="I57" s="47"/>
      <c r="J57" s="48">
        <f>SUM(J58:J59)</f>
        <v>2443.9699999999998</v>
      </c>
      <c r="K57" s="28"/>
    </row>
    <row r="58" spans="2:11" ht="15.75" customHeight="1">
      <c r="B58" s="27"/>
      <c r="C58" s="152" t="s">
        <v>54</v>
      </c>
      <c r="D58" s="153"/>
      <c r="E58" s="154"/>
      <c r="F58" s="49"/>
      <c r="G58" s="50"/>
      <c r="H58" s="50"/>
      <c r="I58" s="49"/>
      <c r="J58" s="48">
        <f>J54</f>
        <v>28.23</v>
      </c>
      <c r="K58" s="28"/>
    </row>
    <row r="59" spans="2:11" ht="15.75">
      <c r="B59" s="27"/>
      <c r="C59" s="149" t="s">
        <v>39</v>
      </c>
      <c r="D59" s="150"/>
      <c r="E59" s="151"/>
      <c r="F59" s="51"/>
      <c r="G59" s="52"/>
      <c r="H59" s="52"/>
      <c r="I59" s="51"/>
      <c r="J59" s="48">
        <f>IF(H10&gt;=10,J41-J54,IF(H10&lt;5,J41-J54,J41+J47-J54))</f>
        <v>2415.7399999999998</v>
      </c>
      <c r="K59" s="29"/>
    </row>
    <row r="60" spans="2:11" ht="61.5" customHeight="1">
      <c r="B60" s="27"/>
      <c r="C60" s="140" t="s">
        <v>40</v>
      </c>
      <c r="D60" s="141"/>
      <c r="E60" s="141"/>
      <c r="F60" s="141"/>
      <c r="G60" s="141"/>
      <c r="H60" s="141"/>
      <c r="I60" s="141"/>
      <c r="J60" s="142"/>
      <c r="K60" s="29"/>
    </row>
    <row r="61" spans="2:11" ht="40.5" customHeight="1">
      <c r="B61" s="27"/>
      <c r="C61" s="143"/>
      <c r="D61" s="144"/>
      <c r="E61" s="144"/>
      <c r="F61" s="144"/>
      <c r="G61" s="144"/>
      <c r="H61" s="144"/>
      <c r="I61" s="144"/>
      <c r="J61" s="145"/>
      <c r="K61" s="29"/>
    </row>
    <row r="62" spans="2:11" ht="23.25" customHeight="1">
      <c r="B62" s="27"/>
      <c r="C62" s="20"/>
      <c r="D62" s="146" t="s">
        <v>52</v>
      </c>
      <c r="E62" s="146"/>
      <c r="F62" s="30"/>
      <c r="G62" s="30"/>
      <c r="H62" s="147" t="s">
        <v>41</v>
      </c>
      <c r="I62" s="147"/>
      <c r="J62" s="147"/>
      <c r="K62" s="28"/>
    </row>
    <row r="63" spans="2:11" ht="23.25" customHeight="1">
      <c r="B63" s="27"/>
      <c r="C63" s="20"/>
      <c r="D63" s="23"/>
      <c r="E63" s="23"/>
      <c r="F63" s="23"/>
      <c r="G63" s="23"/>
      <c r="H63" s="23"/>
      <c r="I63" s="23"/>
      <c r="J63" s="23"/>
      <c r="K63" s="28"/>
    </row>
    <row r="64" spans="2:11" ht="23.25" customHeight="1">
      <c r="B64" s="27"/>
      <c r="C64" s="22" t="s">
        <v>46</v>
      </c>
      <c r="D64" s="148"/>
      <c r="E64" s="148"/>
      <c r="F64" s="23"/>
      <c r="G64" s="23"/>
      <c r="H64" s="148"/>
      <c r="I64" s="148"/>
      <c r="J64" s="148"/>
      <c r="K64" s="28"/>
    </row>
    <row r="65" spans="2:11" ht="23.25" customHeight="1">
      <c r="B65" s="27"/>
      <c r="C65" s="22" t="s">
        <v>47</v>
      </c>
      <c r="D65" s="148"/>
      <c r="E65" s="148"/>
      <c r="F65" s="30"/>
      <c r="G65" s="30"/>
      <c r="H65" s="148"/>
      <c r="I65" s="148"/>
      <c r="J65" s="148"/>
      <c r="K65" s="28"/>
    </row>
    <row r="66" spans="2:11" ht="23.25" customHeight="1">
      <c r="B66" s="27"/>
      <c r="C66" s="22" t="s">
        <v>48</v>
      </c>
      <c r="D66" s="148"/>
      <c r="E66" s="148"/>
      <c r="F66" s="30"/>
      <c r="G66" s="30"/>
      <c r="H66" s="148"/>
      <c r="I66" s="148"/>
      <c r="J66" s="148"/>
      <c r="K66" s="28"/>
    </row>
    <row r="67" spans="2:11" ht="27" customHeight="1" thickBot="1">
      <c r="B67" s="31"/>
      <c r="C67" s="32"/>
      <c r="D67" s="135"/>
      <c r="E67" s="135"/>
      <c r="F67" s="32"/>
      <c r="G67" s="32"/>
      <c r="H67" s="33"/>
      <c r="I67" s="33"/>
      <c r="J67" s="33"/>
      <c r="K67" s="34"/>
    </row>
    <row r="68" spans="2:11" ht="15.75" thickBot="1"/>
    <row r="69" spans="2:11" ht="15" customHeight="1">
      <c r="B69" s="129" t="s">
        <v>75</v>
      </c>
      <c r="C69" s="130"/>
      <c r="D69" s="130"/>
      <c r="E69" s="130"/>
      <c r="F69" s="130" t="s">
        <v>76</v>
      </c>
      <c r="G69" s="130"/>
      <c r="H69" s="130"/>
      <c r="I69" s="130"/>
      <c r="J69" s="130"/>
      <c r="K69" s="133"/>
    </row>
    <row r="70" spans="2:11" ht="15.75" thickBot="1">
      <c r="B70" s="131"/>
      <c r="C70" s="132"/>
      <c r="D70" s="132"/>
      <c r="E70" s="132"/>
      <c r="F70" s="132"/>
      <c r="G70" s="132"/>
      <c r="H70" s="132"/>
      <c r="I70" s="132"/>
      <c r="J70" s="132"/>
      <c r="K70" s="134"/>
    </row>
    <row r="71" spans="2:11">
      <c r="B71" s="1" t="s">
        <v>79</v>
      </c>
    </row>
  </sheetData>
  <sheetProtection password="DEB0" sheet="1" objects="1" scenarios="1" selectLockedCells="1"/>
  <mergeCells count="117">
    <mergeCell ref="I21:J22"/>
    <mergeCell ref="F57:H57"/>
    <mergeCell ref="D12:E12"/>
    <mergeCell ref="H12:J12"/>
    <mergeCell ref="D13:E13"/>
    <mergeCell ref="H13:J13"/>
    <mergeCell ref="D14:E14"/>
    <mergeCell ref="H14:J14"/>
    <mergeCell ref="D15:E15"/>
    <mergeCell ref="H15:J16"/>
    <mergeCell ref="D16:E16"/>
    <mergeCell ref="D17:E17"/>
    <mergeCell ref="H17:J17"/>
    <mergeCell ref="D18:E18"/>
    <mergeCell ref="H18:J18"/>
    <mergeCell ref="F15:G16"/>
    <mergeCell ref="F17:G18"/>
    <mergeCell ref="F50:H50"/>
    <mergeCell ref="I50:J50"/>
    <mergeCell ref="D51:E51"/>
    <mergeCell ref="D50:E50"/>
    <mergeCell ref="F51:G51"/>
    <mergeCell ref="C42:J42"/>
    <mergeCell ref="C43:J43"/>
    <mergeCell ref="D44:E44"/>
    <mergeCell ref="F44:H44"/>
    <mergeCell ref="I44:J44"/>
    <mergeCell ref="F47:H47"/>
    <mergeCell ref="D41:E41"/>
    <mergeCell ref="B69:E70"/>
    <mergeCell ref="F69:K70"/>
    <mergeCell ref="D67:E67"/>
    <mergeCell ref="C56:F56"/>
    <mergeCell ref="C57:E57"/>
    <mergeCell ref="C60:J61"/>
    <mergeCell ref="D62:E62"/>
    <mergeCell ref="H62:J62"/>
    <mergeCell ref="D64:E64"/>
    <mergeCell ref="H66:J66"/>
    <mergeCell ref="H64:J64"/>
    <mergeCell ref="D65:E65"/>
    <mergeCell ref="D66:E66"/>
    <mergeCell ref="C59:E59"/>
    <mergeCell ref="H65:J65"/>
    <mergeCell ref="C58:E58"/>
    <mergeCell ref="F21:H21"/>
    <mergeCell ref="H11:J11"/>
    <mergeCell ref="D28:E28"/>
    <mergeCell ref="D34:E34"/>
    <mergeCell ref="D36:E36"/>
    <mergeCell ref="D53:E53"/>
    <mergeCell ref="D37:E37"/>
    <mergeCell ref="D39:E39"/>
    <mergeCell ref="D40:E40"/>
    <mergeCell ref="D38:E38"/>
    <mergeCell ref="D48:E48"/>
    <mergeCell ref="D47:E47"/>
    <mergeCell ref="D46:E46"/>
    <mergeCell ref="D45:E45"/>
    <mergeCell ref="G38:H38"/>
    <mergeCell ref="G39:H39"/>
    <mergeCell ref="G40:H40"/>
    <mergeCell ref="F41:H41"/>
    <mergeCell ref="F45:H45"/>
    <mergeCell ref="F46:H46"/>
    <mergeCell ref="G37:H37"/>
    <mergeCell ref="F52:G52"/>
    <mergeCell ref="D35:E35"/>
    <mergeCell ref="C49:J49"/>
    <mergeCell ref="G31:H31"/>
    <mergeCell ref="G32:H32"/>
    <mergeCell ref="G33:H33"/>
    <mergeCell ref="G34:H34"/>
    <mergeCell ref="G35:H35"/>
    <mergeCell ref="G36:H36"/>
    <mergeCell ref="F54:G54"/>
    <mergeCell ref="B6:K6"/>
    <mergeCell ref="B7:K7"/>
    <mergeCell ref="H10:J10"/>
    <mergeCell ref="C8:J8"/>
    <mergeCell ref="H9:J9"/>
    <mergeCell ref="C9:C10"/>
    <mergeCell ref="D33:E33"/>
    <mergeCell ref="D32:E32"/>
    <mergeCell ref="D26:E26"/>
    <mergeCell ref="D31:E31"/>
    <mergeCell ref="D30:E30"/>
    <mergeCell ref="D29:E29"/>
    <mergeCell ref="D27:E27"/>
    <mergeCell ref="D11:E11"/>
    <mergeCell ref="D9:E10"/>
    <mergeCell ref="C19:J19"/>
    <mergeCell ref="C20:J20"/>
    <mergeCell ref="D1:H5"/>
    <mergeCell ref="B1:C5"/>
    <mergeCell ref="I1:K1"/>
    <mergeCell ref="I2:K2"/>
    <mergeCell ref="I3:K3"/>
    <mergeCell ref="I4:K4"/>
    <mergeCell ref="I5:K5"/>
    <mergeCell ref="F53:G53"/>
    <mergeCell ref="D54:E54"/>
    <mergeCell ref="D52:E52"/>
    <mergeCell ref="D21:E22"/>
    <mergeCell ref="C21:C22"/>
    <mergeCell ref="G22:H22"/>
    <mergeCell ref="G23:H23"/>
    <mergeCell ref="G24:H24"/>
    <mergeCell ref="G25:H25"/>
    <mergeCell ref="D23:E23"/>
    <mergeCell ref="D25:E25"/>
    <mergeCell ref="D24:E24"/>
    <mergeCell ref="G26:H26"/>
    <mergeCell ref="G27:H27"/>
    <mergeCell ref="G28:H28"/>
    <mergeCell ref="G29:H29"/>
    <mergeCell ref="G30:H30"/>
  </mergeCells>
  <printOptions horizontalCentered="1" verticalCentered="1"/>
  <pageMargins left="0.31496062992125984" right="0.31496062992125984" top="0.35433070866141736" bottom="0.35433070866141736" header="0.31496062992125984" footer="0.31496062992125984"/>
  <pageSetup paperSize="9" scale="64"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5434 - AÇIĞA ALINMA</vt:lpstr>
      <vt:lpstr>'5434 - AÇIĞA ALINMA'!Yazdırma_Alanı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KMÜ SGDB</dc:creator>
  <cp:lastModifiedBy>Kmu</cp:lastModifiedBy>
  <cp:lastPrinted>2018-05-29T13:39:40Z</cp:lastPrinted>
  <dcterms:created xsi:type="dcterms:W3CDTF">2014-04-05T21:18:53Z</dcterms:created>
  <dcterms:modified xsi:type="dcterms:W3CDTF">2020-05-09T11:49:27Z</dcterms:modified>
</cp:coreProperties>
</file>